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colorstyle+xml" PartName="/xl/charts/colors9.xml"/>
  <Override ContentType="application/vnd.ms-office.chartcolorstyle+xml" PartName="/xl/charts/colors10.xml"/>
  <Override ContentType="application/vnd.ms-office.chartcolorstyle+xml" PartName="/xl/charts/colors11.xml"/>
  <Override ContentType="application/vnd.ms-office.chartcolorstyle+xml" PartName="/xl/charts/colors12.xml"/>
  <Override ContentType="application/vnd.ms-office.chartcolorstyle+xml" PartName="/xl/charts/colors13.xml"/>
  <Override ContentType="application/vnd.ms-office.chartcolorstyle+xml" PartName="/xl/charts/colors14.xml"/>
  <Override ContentType="application/vnd.ms-office.chartcolorstyle+xml" PartName="/xl/charts/colors15.xml"/>
  <Override ContentType="application/vnd.ms-office.chartcolorstyle+xml" PartName="/xl/charts/colors16.xml"/>
  <Override ContentType="application/vnd.ms-office.chartcolorstyle+xml" PartName="/xl/charts/colors17.xml"/>
  <Override ContentType="application/vnd.ms-office.chartcolorstyle+xml" PartName="/xl/charts/colors18.xml"/>
  <Override ContentType="application/vnd.ms-office.chartcolorstyle+xml" PartName="/xl/charts/colors19.xml"/>
  <Override ContentType="application/vnd.ms-office.chartcolorstyle+xml" PartName="/xl/charts/colors20.xml"/>
  <Override ContentType="application/vnd.ms-office.chartcolorstyle+xml" PartName="/xl/charts/colors21.xml"/>
  <Override ContentType="application/vnd.ms-office.chartcolorstyle+xml" PartName="/xl/charts/colors22.xml"/>
  <Override ContentType="application/vnd.ms-office.chartcolorstyle+xml" PartName="/xl/charts/colors23.xml"/>
  <Override ContentType="application/vnd.ms-office.chartcolorstyle+xml" PartName="/xl/charts/colors24.xml"/>
  <Override ContentType="application/vnd.ms-office.chartcolorstyle+xml" PartName="/xl/charts/colors25.xml"/>
  <Override ContentType="application/vnd.ms-office.chartcolorstyle+xml" PartName="/xl/charts/colors26.xml"/>
  <Override ContentType="application/vnd.ms-office.chartcolorstyle+xml" PartName="/xl/charts/colors27.xml"/>
  <Override ContentType="application/vnd.ms-office.chartcolorstyle+xml" PartName="/xl/charts/colors28.xml"/>
  <Override ContentType="application/vnd.ms-office.chartcolorstyle+xml" PartName="/xl/charts/colors29.xml"/>
  <Override ContentType="application/vnd.ms-office.chartcolorstyle+xml" PartName="/xl/charts/colors30.xml"/>
  <Override ContentType="application/vnd.ms-office.chartcolorstyle+xml" PartName="/xl/charts/colors31.xml"/>
  <Override ContentType="application/vnd.ms-office.chartcolorstyle+xml" PartName="/xl/charts/colors32.xml"/>
  <Override ContentType="application/vnd.ms-office.chartcolorstyle+xml" PartName="/xl/charts/colors33.xml"/>
  <Override ContentType="application/vnd.ms-office.chartcolorstyle+xml" PartName="/xl/charts/colors34.xml"/>
  <Override ContentType="application/vnd.ms-office.chartcolorstyle+xml" PartName="/xl/charts/colors35.xml"/>
  <Override ContentType="application/vnd.ms-office.chartcolorstyle+xml" PartName="/xl/charts/colors36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ms-office.chartstyle+xml" PartName="/xl/charts/style9.xml"/>
  <Override ContentType="application/vnd.ms-office.chartstyle+xml" PartName="/xl/charts/style10.xml"/>
  <Override ContentType="application/vnd.ms-office.chartstyle+xml" PartName="/xl/charts/style11.xml"/>
  <Override ContentType="application/vnd.ms-office.chartstyle+xml" PartName="/xl/charts/style12.xml"/>
  <Override ContentType="application/vnd.ms-office.chartstyle+xml" PartName="/xl/charts/style13.xml"/>
  <Override ContentType="application/vnd.ms-office.chartstyle+xml" PartName="/xl/charts/style14.xml"/>
  <Override ContentType="application/vnd.ms-office.chartstyle+xml" PartName="/xl/charts/style15.xml"/>
  <Override ContentType="application/vnd.ms-office.chartstyle+xml" PartName="/xl/charts/style16.xml"/>
  <Override ContentType="application/vnd.ms-office.chartstyle+xml" PartName="/xl/charts/style17.xml"/>
  <Override ContentType="application/vnd.ms-office.chartstyle+xml" PartName="/xl/charts/style18.xml"/>
  <Override ContentType="application/vnd.ms-office.chartstyle+xml" PartName="/xl/charts/style19.xml"/>
  <Override ContentType="application/vnd.ms-office.chartstyle+xml" PartName="/xl/charts/style20.xml"/>
  <Override ContentType="application/vnd.ms-office.chartstyle+xml" PartName="/xl/charts/style21.xml"/>
  <Override ContentType="application/vnd.ms-office.chartstyle+xml" PartName="/xl/charts/style22.xml"/>
  <Override ContentType="application/vnd.ms-office.chartstyle+xml" PartName="/xl/charts/style23.xml"/>
  <Override ContentType="application/vnd.ms-office.chartstyle+xml" PartName="/xl/charts/style24.xml"/>
  <Override ContentType="application/vnd.ms-office.chartstyle+xml" PartName="/xl/charts/style25.xml"/>
  <Override ContentType="application/vnd.ms-office.chartstyle+xml" PartName="/xl/charts/style26.xml"/>
  <Override ContentType="application/vnd.ms-office.chartstyle+xml" PartName="/xl/charts/style27.xml"/>
  <Override ContentType="application/vnd.ms-office.chartstyle+xml" PartName="/xl/charts/style28.xml"/>
  <Override ContentType="application/vnd.ms-office.chartstyle+xml" PartName="/xl/charts/style29.xml"/>
  <Override ContentType="application/vnd.ms-office.chartstyle+xml" PartName="/xl/charts/style30.xml"/>
  <Override ContentType="application/vnd.ms-office.chartstyle+xml" PartName="/xl/charts/style31.xml"/>
  <Override ContentType="application/vnd.ms-office.chartstyle+xml" PartName="/xl/charts/style32.xml"/>
  <Override ContentType="application/vnd.ms-office.chartstyle+xml" PartName="/xl/charts/style33.xml"/>
  <Override ContentType="application/vnd.ms-office.chartstyle+xml" PartName="/xl/charts/style34.xml"/>
  <Override ContentType="application/vnd.ms-office.chartstyle+xml" PartName="/xl/charts/style35.xml"/>
  <Override ContentType="application/vnd.ms-office.chartstyle+xml" PartName="/xl/charts/style3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0802000/WorkingDocLib/医師確保等地域医療対策室/医師確保ライン/年度別/2024/2019, 2023医師偏在指標/HP詳細公表用/2023医師偏在指標等/"/>
    </mc:Choice>
  </mc:AlternateContent>
  <xr:revisionPtr revIDLastSave="10" documentId="13_ncr:1_{6BB39781-3262-49CF-991F-804B98EABE89}" xr6:coauthVersionLast="47" xr6:coauthVersionMax="47" xr10:uidLastSave="{8B112F1E-1159-4F2A-83B6-9616FA9015C7}"/>
  <bookViews>
    <workbookView xWindow="28680" yWindow="-3270" windowWidth="29040" windowHeight="15840" tabRatio="852" xr2:uid="{00000000-000D-0000-FFFF-FFFF00000000}"/>
  </bookViews>
  <sheets>
    <sheet name="内容説明" sheetId="46" r:id="rId1"/>
    <sheet name="グラフ２（二次医療圏）（非表示）" sheetId="19" state="hidden" r:id="rId2"/>
    <sheet name="グラフ描画用シート" sheetId="58" state="hidden" r:id="rId3"/>
    <sheet name="1-1分娩取扱医師偏在指標" sheetId="38" r:id="rId4"/>
    <sheet name="1-2分娩取扱医師数" sheetId="39" r:id="rId5"/>
    <sheet name="1-3労働時間調整係数" sheetId="40" r:id="rId6"/>
    <sheet name="1-4分娩件数" sheetId="41" r:id="rId7"/>
    <sheet name="2分娩取扱い医療施設の状況" sheetId="34" r:id="rId8"/>
  </sheets>
  <definedNames>
    <definedName name="_xlnm._FilterDatabase" localSheetId="3" hidden="1">'1-1分娩取扱医師偏在指標'!$A$4:$J$315</definedName>
    <definedName name="_xlnm._FilterDatabase" localSheetId="4" hidden="1">'1-2分娩取扱医師数'!$A$4:$AF$315</definedName>
    <definedName name="_xlnm._FilterDatabase" localSheetId="5" hidden="1">'1-3労働時間調整係数'!$A$4:$AF$315</definedName>
    <definedName name="_xlnm._FilterDatabase" localSheetId="6" hidden="1">'1-4分娩件数'!$A$4:$F$315</definedName>
    <definedName name="_xlnm._FilterDatabase" localSheetId="7" hidden="1">'2分娩取扱い医療施設の状況'!$A$5:$BG$316</definedName>
    <definedName name="_Order1" hidden="1">255</definedName>
    <definedName name="_xlnm.Print_Area" localSheetId="3">'1-1分娩取扱医師偏在指標'!$A$1:$J$315</definedName>
    <definedName name="_xlnm.Print_Area" localSheetId="1">'グラフ２（二次医療圏）（非表示）'!$BB$1:$CG$232</definedName>
    <definedName name="_xlnm.Print_Area" localSheetId="2">グラフ描画用シート!$BB$1:$CG$232</definedName>
    <definedName name="_xlnm.Print_Area" localSheetId="0">内容説明!$A$1:$AD$115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58" l="1"/>
  <c r="A30" i="58"/>
  <c r="X30" i="58" s="1"/>
  <c r="A29" i="58"/>
  <c r="P29" i="58" s="1"/>
  <c r="AP28" i="58"/>
  <c r="AJ28" i="58"/>
  <c r="AA28" i="58"/>
  <c r="J28" i="58"/>
  <c r="H28" i="58"/>
  <c r="B28" i="58"/>
  <c r="A28" i="58"/>
  <c r="AT28" i="58" s="1"/>
  <c r="AD27" i="58"/>
  <c r="K27" i="58"/>
  <c r="A27" i="58"/>
  <c r="AW27" i="58" s="1"/>
  <c r="P26" i="58"/>
  <c r="A26" i="58"/>
  <c r="A25" i="58"/>
  <c r="AO25" i="58" s="1"/>
  <c r="AX24" i="58"/>
  <c r="AD24" i="58"/>
  <c r="AA24" i="58"/>
  <c r="F24" i="58"/>
  <c r="D24" i="58"/>
  <c r="A24" i="58"/>
  <c r="AW24" i="58" s="1"/>
  <c r="AI23" i="58"/>
  <c r="A23" i="58"/>
  <c r="AW23" i="58" s="1"/>
  <c r="AT22" i="58"/>
  <c r="AO22" i="58"/>
  <c r="AD22" i="58"/>
  <c r="AA22" i="58"/>
  <c r="Y22" i="58"/>
  <c r="S22" i="58"/>
  <c r="P22" i="58"/>
  <c r="N22" i="58"/>
  <c r="J22" i="58"/>
  <c r="D22" i="58"/>
  <c r="C22" i="58"/>
  <c r="A22" i="58"/>
  <c r="AW22" i="58" s="1"/>
  <c r="AJ21" i="58"/>
  <c r="AB21" i="58"/>
  <c r="A21" i="58"/>
  <c r="AG21" i="58" s="1"/>
  <c r="V20" i="58"/>
  <c r="A20" i="58"/>
  <c r="X20" i="58" s="1"/>
  <c r="AU19" i="58"/>
  <c r="AR19" i="58"/>
  <c r="AO19" i="58"/>
  <c r="AJ19" i="58"/>
  <c r="V19" i="58"/>
  <c r="T19" i="58"/>
  <c r="J19" i="58"/>
  <c r="F19" i="58"/>
  <c r="D19" i="58"/>
  <c r="A19" i="58"/>
  <c r="AA19" i="58" s="1"/>
  <c r="AO18" i="58"/>
  <c r="AJ18" i="58"/>
  <c r="P18" i="58"/>
  <c r="N18" i="58"/>
  <c r="H18" i="58"/>
  <c r="A18" i="58"/>
  <c r="AA18" i="58" s="1"/>
  <c r="A17" i="58"/>
  <c r="AJ17" i="58" s="1"/>
  <c r="AW16" i="58"/>
  <c r="F16" i="58"/>
  <c r="A16" i="58"/>
  <c r="AE16" i="58" s="1"/>
  <c r="AP15" i="58"/>
  <c r="AO15" i="58"/>
  <c r="AM15" i="58"/>
  <c r="AJ15" i="58"/>
  <c r="AB15" i="58"/>
  <c r="T15" i="58"/>
  <c r="S15" i="58"/>
  <c r="M15" i="58"/>
  <c r="K15" i="58"/>
  <c r="J15" i="58"/>
  <c r="D15" i="58"/>
  <c r="A15" i="58"/>
  <c r="AX15" i="58" s="1"/>
  <c r="M14" i="58"/>
  <c r="A14" i="58"/>
  <c r="J14" i="58" s="1"/>
  <c r="A13" i="58"/>
  <c r="H13" i="58" s="1"/>
  <c r="A12" i="58"/>
  <c r="J12" i="58" s="1"/>
  <c r="A11" i="58"/>
  <c r="AT11" i="58" s="1"/>
  <c r="AW10" i="58"/>
  <c r="T10" i="58"/>
  <c r="J10" i="58"/>
  <c r="A10" i="58"/>
  <c r="AO10" i="58" s="1"/>
  <c r="AX9" i="58"/>
  <c r="AW9" i="58"/>
  <c r="AY9" i="58" s="1"/>
  <c r="AY10" i="58" s="1"/>
  <c r="AY11" i="58" s="1"/>
  <c r="AY12" i="58" s="1"/>
  <c r="AY13" i="58" s="1"/>
  <c r="AY14" i="58" s="1"/>
  <c r="AY15" i="58" s="1"/>
  <c r="AY16" i="58" s="1"/>
  <c r="AY17" i="58" s="1"/>
  <c r="AY18" i="58" s="1"/>
  <c r="AY19" i="58" s="1"/>
  <c r="AY20" i="58" s="1"/>
  <c r="AY21" i="58" s="1"/>
  <c r="AY22" i="58" s="1"/>
  <c r="AY23" i="58" s="1"/>
  <c r="AY24" i="58" s="1"/>
  <c r="AY25" i="58" s="1"/>
  <c r="AY26" i="58" s="1"/>
  <c r="AY27" i="58" s="1"/>
  <c r="AY28" i="58" s="1"/>
  <c r="AY29" i="58" s="1"/>
  <c r="AY30" i="58" s="1"/>
  <c r="AY31" i="58" s="1"/>
  <c r="AU9" i="58"/>
  <c r="AV9" i="58" s="1"/>
  <c r="AV10" i="58" s="1"/>
  <c r="AV11" i="58" s="1"/>
  <c r="AV12" i="58" s="1"/>
  <c r="AV13" i="58" s="1"/>
  <c r="AV14" i="58" s="1"/>
  <c r="AV15" i="58" s="1"/>
  <c r="AV16" i="58" s="1"/>
  <c r="AV17" i="58" s="1"/>
  <c r="AV18" i="58" s="1"/>
  <c r="AV19" i="58" s="1"/>
  <c r="AV20" i="58" s="1"/>
  <c r="AV21" i="58" s="1"/>
  <c r="AV22" i="58" s="1"/>
  <c r="AV23" i="58" s="1"/>
  <c r="AV24" i="58" s="1"/>
  <c r="AV25" i="58" s="1"/>
  <c r="AV26" i="58" s="1"/>
  <c r="AV27" i="58" s="1"/>
  <c r="AV28" i="58" s="1"/>
  <c r="AV29" i="58" s="1"/>
  <c r="AV30" i="58" s="1"/>
  <c r="AV31" i="58" s="1"/>
  <c r="AT9" i="58"/>
  <c r="AR9" i="58"/>
  <c r="AS9" i="58" s="1"/>
  <c r="AS10" i="58" s="1"/>
  <c r="AS11" i="58" s="1"/>
  <c r="AS12" i="58" s="1"/>
  <c r="AS13" i="58" s="1"/>
  <c r="AS14" i="58" s="1"/>
  <c r="AS15" i="58" s="1"/>
  <c r="AS16" i="58" s="1"/>
  <c r="AS17" i="58" s="1"/>
  <c r="AS18" i="58" s="1"/>
  <c r="AS19" i="58" s="1"/>
  <c r="AS20" i="58" s="1"/>
  <c r="AS21" i="58" s="1"/>
  <c r="AS22" i="58" s="1"/>
  <c r="AS23" i="58" s="1"/>
  <c r="AS24" i="58" s="1"/>
  <c r="AS25" i="58" s="1"/>
  <c r="AS26" i="58" s="1"/>
  <c r="AS27" i="58" s="1"/>
  <c r="AS28" i="58" s="1"/>
  <c r="AS29" i="58" s="1"/>
  <c r="AS30" i="58" s="1"/>
  <c r="AS31" i="58" s="1"/>
  <c r="AP9" i="58"/>
  <c r="AQ9" i="58" s="1"/>
  <c r="AQ10" i="58" s="1"/>
  <c r="AQ11" i="58" s="1"/>
  <c r="AQ12" i="58" s="1"/>
  <c r="AQ13" i="58" s="1"/>
  <c r="AQ14" i="58" s="1"/>
  <c r="AQ15" i="58" s="1"/>
  <c r="AQ16" i="58" s="1"/>
  <c r="AQ17" i="58" s="1"/>
  <c r="AQ18" i="58" s="1"/>
  <c r="AQ19" i="58" s="1"/>
  <c r="AQ20" i="58" s="1"/>
  <c r="AQ21" i="58" s="1"/>
  <c r="AQ22" i="58" s="1"/>
  <c r="AQ23" i="58" s="1"/>
  <c r="AQ24" i="58" s="1"/>
  <c r="AQ25" i="58" s="1"/>
  <c r="AQ26" i="58" s="1"/>
  <c r="AQ27" i="58" s="1"/>
  <c r="AQ28" i="58" s="1"/>
  <c r="AQ29" i="58" s="1"/>
  <c r="AQ30" i="58" s="1"/>
  <c r="AQ31" i="58" s="1"/>
  <c r="AO9" i="58"/>
  <c r="AM9" i="58"/>
  <c r="AL9" i="58"/>
  <c r="AJ9" i="58"/>
  <c r="AK9" i="58" s="1"/>
  <c r="AK10" i="58" s="1"/>
  <c r="AK11" i="58" s="1"/>
  <c r="AK12" i="58" s="1"/>
  <c r="AK13" i="58" s="1"/>
  <c r="AK14" i="58" s="1"/>
  <c r="AK15" i="58" s="1"/>
  <c r="AK16" i="58" s="1"/>
  <c r="AK17" i="58" s="1"/>
  <c r="AK18" i="58" s="1"/>
  <c r="AK19" i="58" s="1"/>
  <c r="AK20" i="58" s="1"/>
  <c r="AK21" i="58" s="1"/>
  <c r="AK22" i="58" s="1"/>
  <c r="AK23" i="58" s="1"/>
  <c r="AK24" i="58" s="1"/>
  <c r="AK25" i="58" s="1"/>
  <c r="AK26" i="58" s="1"/>
  <c r="AK27" i="58" s="1"/>
  <c r="AK28" i="58" s="1"/>
  <c r="AK29" i="58" s="1"/>
  <c r="AK30" i="58" s="1"/>
  <c r="AK31" i="58" s="1"/>
  <c r="AI9" i="58"/>
  <c r="AG9" i="58"/>
  <c r="AH9" i="58" s="1"/>
  <c r="AH10" i="58" s="1"/>
  <c r="AH11" i="58" s="1"/>
  <c r="AH12" i="58" s="1"/>
  <c r="AH13" i="58" s="1"/>
  <c r="AH14" i="58" s="1"/>
  <c r="AH15" i="58" s="1"/>
  <c r="AH16" i="58" s="1"/>
  <c r="AH17" i="58" s="1"/>
  <c r="AH18" i="58" s="1"/>
  <c r="AH19" i="58" s="1"/>
  <c r="AH20" i="58" s="1"/>
  <c r="AH21" i="58" s="1"/>
  <c r="AH22" i="58" s="1"/>
  <c r="AH23" i="58" s="1"/>
  <c r="AH24" i="58" s="1"/>
  <c r="AH25" i="58" s="1"/>
  <c r="AH26" i="58" s="1"/>
  <c r="AH27" i="58" s="1"/>
  <c r="AH28" i="58" s="1"/>
  <c r="AH29" i="58" s="1"/>
  <c r="AH30" i="58" s="1"/>
  <c r="AH31" i="58" s="1"/>
  <c r="AE9" i="58"/>
  <c r="AD9" i="58"/>
  <c r="AB9" i="58"/>
  <c r="AA9" i="58"/>
  <c r="AC9" i="58" s="1"/>
  <c r="AC10" i="58" s="1"/>
  <c r="AC11" i="58" s="1"/>
  <c r="AC12" i="58" s="1"/>
  <c r="AC13" i="58" s="1"/>
  <c r="AC14" i="58" s="1"/>
  <c r="AC15" i="58" s="1"/>
  <c r="AC16" i="58" s="1"/>
  <c r="AC17" i="58" s="1"/>
  <c r="AC18" i="58" s="1"/>
  <c r="AC19" i="58" s="1"/>
  <c r="AC20" i="58" s="1"/>
  <c r="AC21" i="58" s="1"/>
  <c r="AC22" i="58" s="1"/>
  <c r="AC23" i="58" s="1"/>
  <c r="AC24" i="58" s="1"/>
  <c r="AC25" i="58" s="1"/>
  <c r="AC26" i="58" s="1"/>
  <c r="AC27" i="58" s="1"/>
  <c r="AC28" i="58" s="1"/>
  <c r="AC29" i="58" s="1"/>
  <c r="AC30" i="58" s="1"/>
  <c r="AC31" i="58" s="1"/>
  <c r="Y9" i="58"/>
  <c r="Z9" i="58" s="1"/>
  <c r="Z10" i="58" s="1"/>
  <c r="Z11" i="58" s="1"/>
  <c r="Z12" i="58" s="1"/>
  <c r="Z13" i="58" s="1"/>
  <c r="Z14" i="58" s="1"/>
  <c r="Z15" i="58" s="1"/>
  <c r="Z16" i="58" s="1"/>
  <c r="Z17" i="58" s="1"/>
  <c r="Z18" i="58" s="1"/>
  <c r="Z19" i="58" s="1"/>
  <c r="Z20" i="58" s="1"/>
  <c r="Z21" i="58" s="1"/>
  <c r="Z22" i="58" s="1"/>
  <c r="Z23" i="58" s="1"/>
  <c r="Z24" i="58" s="1"/>
  <c r="Z25" i="58" s="1"/>
  <c r="Z26" i="58" s="1"/>
  <c r="Z27" i="58" s="1"/>
  <c r="Z28" i="58" s="1"/>
  <c r="Z29" i="58" s="1"/>
  <c r="Z30" i="58" s="1"/>
  <c r="Z31" i="58" s="1"/>
  <c r="X9" i="58"/>
  <c r="V9" i="58"/>
  <c r="W9" i="58" s="1"/>
  <c r="W10" i="58" s="1"/>
  <c r="W11" i="58" s="1"/>
  <c r="W12" i="58" s="1"/>
  <c r="W13" i="58" s="1"/>
  <c r="W14" i="58" s="1"/>
  <c r="W15" i="58" s="1"/>
  <c r="W16" i="58" s="1"/>
  <c r="W17" i="58" s="1"/>
  <c r="W18" i="58" s="1"/>
  <c r="W19" i="58" s="1"/>
  <c r="W20" i="58" s="1"/>
  <c r="W21" i="58" s="1"/>
  <c r="W22" i="58" s="1"/>
  <c r="W23" i="58" s="1"/>
  <c r="W24" i="58" s="1"/>
  <c r="W25" i="58" s="1"/>
  <c r="W26" i="58" s="1"/>
  <c r="W27" i="58" s="1"/>
  <c r="W28" i="58" s="1"/>
  <c r="W29" i="58" s="1"/>
  <c r="W30" i="58" s="1"/>
  <c r="W31" i="58" s="1"/>
  <c r="T9" i="58"/>
  <c r="S9" i="58"/>
  <c r="Q9" i="58"/>
  <c r="P9" i="58"/>
  <c r="N9" i="58"/>
  <c r="M9" i="58"/>
  <c r="K9" i="58"/>
  <c r="L9" i="58" s="1"/>
  <c r="L10" i="58" s="1"/>
  <c r="L11" i="58" s="1"/>
  <c r="L12" i="58" s="1"/>
  <c r="L13" i="58" s="1"/>
  <c r="L14" i="58" s="1"/>
  <c r="L15" i="58" s="1"/>
  <c r="L16" i="58" s="1"/>
  <c r="L17" i="58" s="1"/>
  <c r="L18" i="58" s="1"/>
  <c r="L19" i="58" s="1"/>
  <c r="L20" i="58" s="1"/>
  <c r="L21" i="58" s="1"/>
  <c r="L22" i="58" s="1"/>
  <c r="L23" i="58" s="1"/>
  <c r="L24" i="58" s="1"/>
  <c r="L25" i="58" s="1"/>
  <c r="L26" i="58" s="1"/>
  <c r="L27" i="58" s="1"/>
  <c r="L28" i="58" s="1"/>
  <c r="L29" i="58" s="1"/>
  <c r="L30" i="58" s="1"/>
  <c r="L31" i="58" s="1"/>
  <c r="J9" i="58"/>
  <c r="H9" i="58"/>
  <c r="I9" i="58" s="1"/>
  <c r="I10" i="58" s="1"/>
  <c r="I11" i="58" s="1"/>
  <c r="I12" i="58" s="1"/>
  <c r="I13" i="58" s="1"/>
  <c r="I14" i="58" s="1"/>
  <c r="I15" i="58" s="1"/>
  <c r="I16" i="58" s="1"/>
  <c r="I17" i="58" s="1"/>
  <c r="I18" i="58" s="1"/>
  <c r="I19" i="58" s="1"/>
  <c r="I20" i="58" s="1"/>
  <c r="I21" i="58" s="1"/>
  <c r="I22" i="58" s="1"/>
  <c r="I23" i="58" s="1"/>
  <c r="I24" i="58" s="1"/>
  <c r="I25" i="58" s="1"/>
  <c r="I26" i="58" s="1"/>
  <c r="I27" i="58" s="1"/>
  <c r="I28" i="58" s="1"/>
  <c r="I29" i="58" s="1"/>
  <c r="I30" i="58" s="1"/>
  <c r="I31" i="58" s="1"/>
  <c r="F9" i="58"/>
  <c r="G9" i="58" s="1"/>
  <c r="G10" i="58" s="1"/>
  <c r="G11" i="58" s="1"/>
  <c r="G12" i="58" s="1"/>
  <c r="G13" i="58" s="1"/>
  <c r="G14" i="58" s="1"/>
  <c r="G15" i="58" s="1"/>
  <c r="G16" i="58" s="1"/>
  <c r="G17" i="58" s="1"/>
  <c r="G18" i="58" s="1"/>
  <c r="G19" i="58" s="1"/>
  <c r="G20" i="58" s="1"/>
  <c r="G21" i="58" s="1"/>
  <c r="G22" i="58" s="1"/>
  <c r="G23" i="58" s="1"/>
  <c r="G24" i="58" s="1"/>
  <c r="G25" i="58" s="1"/>
  <c r="G26" i="58" s="1"/>
  <c r="G27" i="58" s="1"/>
  <c r="G28" i="58" s="1"/>
  <c r="G29" i="58" s="1"/>
  <c r="G30" i="58" s="1"/>
  <c r="G31" i="58" s="1"/>
  <c r="D9" i="58"/>
  <c r="C9" i="58"/>
  <c r="CA1" i="58"/>
  <c r="T9" i="19"/>
  <c r="AW11" i="58" l="1"/>
  <c r="AB20" i="58"/>
  <c r="B30" i="58"/>
  <c r="M11" i="58"/>
  <c r="X14" i="58"/>
  <c r="AD19" i="58"/>
  <c r="B20" i="58"/>
  <c r="AL20" i="58"/>
  <c r="AL21" i="58"/>
  <c r="K24" i="58"/>
  <c r="AE24" i="58"/>
  <c r="X25" i="58"/>
  <c r="AI27" i="58"/>
  <c r="P28" i="58"/>
  <c r="AR28" i="58"/>
  <c r="D30" i="58"/>
  <c r="J11" i="58"/>
  <c r="AX11" i="58"/>
  <c r="N14" i="58"/>
  <c r="H10" i="58"/>
  <c r="V11" i="58"/>
  <c r="AD12" i="58"/>
  <c r="AB14" i="58"/>
  <c r="B19" i="58"/>
  <c r="AE19" i="58"/>
  <c r="C20" i="58"/>
  <c r="AM20" i="58"/>
  <c r="X22" i="58"/>
  <c r="AA23" i="58"/>
  <c r="N24" i="58"/>
  <c r="AI24" i="58"/>
  <c r="AB25" i="58"/>
  <c r="AX27" i="58"/>
  <c r="T28" i="58"/>
  <c r="AU28" i="58"/>
  <c r="M30" i="58"/>
  <c r="AF9" i="58"/>
  <c r="AF10" i="58" s="1"/>
  <c r="AF11" i="58" s="1"/>
  <c r="AF12" i="58" s="1"/>
  <c r="AF13" i="58" s="1"/>
  <c r="AF14" i="58" s="1"/>
  <c r="AF15" i="58" s="1"/>
  <c r="AF16" i="58" s="1"/>
  <c r="AF17" i="58" s="1"/>
  <c r="AF18" i="58" s="1"/>
  <c r="AF19" i="58" s="1"/>
  <c r="AF20" i="58" s="1"/>
  <c r="AF21" i="58" s="1"/>
  <c r="AF22" i="58" s="1"/>
  <c r="AF23" i="58" s="1"/>
  <c r="AF24" i="58" s="1"/>
  <c r="AF25" i="58" s="1"/>
  <c r="AF26" i="58" s="1"/>
  <c r="AF27" i="58" s="1"/>
  <c r="AF28" i="58" s="1"/>
  <c r="AF29" i="58" s="1"/>
  <c r="AF30" i="58" s="1"/>
  <c r="AF31" i="58" s="1"/>
  <c r="Y11" i="58"/>
  <c r="AD14" i="58"/>
  <c r="F20" i="58"/>
  <c r="AP20" i="58"/>
  <c r="P24" i="58"/>
  <c r="AJ24" i="58"/>
  <c r="X28" i="58"/>
  <c r="AX28" i="58"/>
  <c r="T30" i="58"/>
  <c r="K20" i="58"/>
  <c r="AR20" i="58"/>
  <c r="S24" i="58"/>
  <c r="AP24" i="58"/>
  <c r="AB30" i="58"/>
  <c r="AG11" i="58"/>
  <c r="AR14" i="58"/>
  <c r="AJ10" i="58"/>
  <c r="AL11" i="58"/>
  <c r="B14" i="58"/>
  <c r="AT14" i="58"/>
  <c r="X16" i="58"/>
  <c r="N20" i="58"/>
  <c r="B24" i="58"/>
  <c r="T24" i="58"/>
  <c r="AT24" i="58"/>
  <c r="C28" i="58"/>
  <c r="AB28" i="58"/>
  <c r="X29" i="58"/>
  <c r="AD30" i="58"/>
  <c r="AU11" i="58"/>
  <c r="AG15" i="58"/>
  <c r="AD18" i="58"/>
  <c r="K19" i="58"/>
  <c r="AT19" i="58"/>
  <c r="Q20" i="58"/>
  <c r="S21" i="58"/>
  <c r="M22" i="58"/>
  <c r="AJ22" i="58"/>
  <c r="C24" i="58"/>
  <c r="V24" i="58"/>
  <c r="AU24" i="58"/>
  <c r="F27" i="58"/>
  <c r="D28" i="58"/>
  <c r="AE28" i="58"/>
  <c r="AO29" i="58"/>
  <c r="AP30" i="58"/>
  <c r="AT30" i="58"/>
  <c r="E9" i="58"/>
  <c r="E10" i="58" s="1"/>
  <c r="E11" i="58" s="1"/>
  <c r="E12" i="58" s="1"/>
  <c r="E13" i="58" s="1"/>
  <c r="E14" i="58" s="1"/>
  <c r="E15" i="58" s="1"/>
  <c r="E16" i="58" s="1"/>
  <c r="E17" i="58" s="1"/>
  <c r="E18" i="58" s="1"/>
  <c r="E19" i="58" s="1"/>
  <c r="E20" i="58" s="1"/>
  <c r="E21" i="58" s="1"/>
  <c r="E22" i="58" s="1"/>
  <c r="E23" i="58" s="1"/>
  <c r="E24" i="58" s="1"/>
  <c r="E25" i="58" s="1"/>
  <c r="E26" i="58" s="1"/>
  <c r="E27" i="58" s="1"/>
  <c r="E28" i="58" s="1"/>
  <c r="E29" i="58" s="1"/>
  <c r="E30" i="58" s="1"/>
  <c r="E31" i="58" s="1"/>
  <c r="R9" i="58"/>
  <c r="R10" i="58" s="1"/>
  <c r="R11" i="58" s="1"/>
  <c r="R12" i="58" s="1"/>
  <c r="R13" i="58" s="1"/>
  <c r="R14" i="58" s="1"/>
  <c r="R15" i="58" s="1"/>
  <c r="R16" i="58" s="1"/>
  <c r="R17" i="58" s="1"/>
  <c r="R18" i="58" s="1"/>
  <c r="R19" i="58" s="1"/>
  <c r="R20" i="58" s="1"/>
  <c r="R21" i="58" s="1"/>
  <c r="R22" i="58" s="1"/>
  <c r="R23" i="58" s="1"/>
  <c r="R24" i="58" s="1"/>
  <c r="R25" i="58" s="1"/>
  <c r="R26" i="58" s="1"/>
  <c r="R27" i="58" s="1"/>
  <c r="R28" i="58" s="1"/>
  <c r="R29" i="58" s="1"/>
  <c r="R30" i="58" s="1"/>
  <c r="R31" i="58" s="1"/>
  <c r="O9" i="58"/>
  <c r="O10" i="58" s="1"/>
  <c r="O11" i="58" s="1"/>
  <c r="O12" i="58" s="1"/>
  <c r="O13" i="58" s="1"/>
  <c r="O14" i="58" s="1"/>
  <c r="O15" i="58" s="1"/>
  <c r="O16" i="58" s="1"/>
  <c r="O17" i="58" s="1"/>
  <c r="O18" i="58" s="1"/>
  <c r="O19" i="58" s="1"/>
  <c r="O20" i="58" s="1"/>
  <c r="O21" i="58" s="1"/>
  <c r="O22" i="58" s="1"/>
  <c r="O23" i="58" s="1"/>
  <c r="O24" i="58" s="1"/>
  <c r="O25" i="58" s="1"/>
  <c r="O26" i="58" s="1"/>
  <c r="O27" i="58" s="1"/>
  <c r="O28" i="58" s="1"/>
  <c r="O29" i="58" s="1"/>
  <c r="O30" i="58" s="1"/>
  <c r="O31" i="58" s="1"/>
  <c r="AN9" i="58"/>
  <c r="AN10" i="58" s="1"/>
  <c r="AN11" i="58" s="1"/>
  <c r="AN12" i="58" s="1"/>
  <c r="AN13" i="58" s="1"/>
  <c r="AN14" i="58" s="1"/>
  <c r="AN15" i="58" s="1"/>
  <c r="AN16" i="58" s="1"/>
  <c r="AN17" i="58" s="1"/>
  <c r="AN18" i="58" s="1"/>
  <c r="AN19" i="58" s="1"/>
  <c r="AN20" i="58" s="1"/>
  <c r="AN21" i="58" s="1"/>
  <c r="AN22" i="58" s="1"/>
  <c r="AN23" i="58" s="1"/>
  <c r="AN24" i="58" s="1"/>
  <c r="AN25" i="58" s="1"/>
  <c r="AN26" i="58" s="1"/>
  <c r="AN27" i="58" s="1"/>
  <c r="AN28" i="58" s="1"/>
  <c r="AN29" i="58" s="1"/>
  <c r="AN30" i="58" s="1"/>
  <c r="AN31" i="58" s="1"/>
  <c r="U9" i="58"/>
  <c r="U10" i="58" s="1"/>
  <c r="U11" i="58" s="1"/>
  <c r="U12" i="58" s="1"/>
  <c r="U13" i="58" s="1"/>
  <c r="U14" i="58" s="1"/>
  <c r="U15" i="58" s="1"/>
  <c r="U16" i="58" s="1"/>
  <c r="U17" i="58" s="1"/>
  <c r="U18" i="58" s="1"/>
  <c r="U19" i="58" s="1"/>
  <c r="U20" i="58" s="1"/>
  <c r="U21" i="58" s="1"/>
  <c r="U22" i="58" s="1"/>
  <c r="U23" i="58" s="1"/>
  <c r="U24" i="58" s="1"/>
  <c r="U25" i="58" s="1"/>
  <c r="U26" i="58" s="1"/>
  <c r="U27" i="58" s="1"/>
  <c r="U28" i="58" s="1"/>
  <c r="U29" i="58" s="1"/>
  <c r="U30" i="58" s="1"/>
  <c r="U31" i="58" s="1"/>
  <c r="AT13" i="58"/>
  <c r="AX13" i="58"/>
  <c r="V13" i="58"/>
  <c r="B13" i="58"/>
  <c r="AO13" i="58"/>
  <c r="P13" i="58"/>
  <c r="AM13" i="58"/>
  <c r="N13" i="58"/>
  <c r="M13" i="58"/>
  <c r="AE13" i="58"/>
  <c r="AI13" i="58"/>
  <c r="K13" i="58"/>
  <c r="AP12" i="58"/>
  <c r="AI12" i="58"/>
  <c r="K12" i="58"/>
  <c r="AX12" i="58"/>
  <c r="AB12" i="58"/>
  <c r="F12" i="58"/>
  <c r="AW12" i="58"/>
  <c r="AA12" i="58"/>
  <c r="D12" i="58"/>
  <c r="AT12" i="58"/>
  <c r="C12" i="58"/>
  <c r="AR12" i="58"/>
  <c r="B12" i="58"/>
  <c r="V12" i="58"/>
  <c r="T12" i="58"/>
  <c r="C13" i="58"/>
  <c r="N12" i="58"/>
  <c r="Q13" i="58"/>
  <c r="S12" i="58"/>
  <c r="Y13" i="58"/>
  <c r="AR17" i="58"/>
  <c r="AT17" i="58"/>
  <c r="AI17" i="58"/>
  <c r="AE17" i="58"/>
  <c r="S17" i="58"/>
  <c r="D17" i="58"/>
  <c r="AX17" i="58"/>
  <c r="C17" i="58"/>
  <c r="AD13" i="58"/>
  <c r="AJ12" i="58"/>
  <c r="AW13" i="58"/>
  <c r="AW17" i="58"/>
  <c r="AX23" i="58"/>
  <c r="AO23" i="58"/>
  <c r="Q23" i="58"/>
  <c r="AL23" i="58"/>
  <c r="P23" i="58"/>
  <c r="AE23" i="58"/>
  <c r="F23" i="58"/>
  <c r="AU23" i="58"/>
  <c r="Y23" i="58"/>
  <c r="AT23" i="58"/>
  <c r="V23" i="58"/>
  <c r="AP23" i="58"/>
  <c r="S23" i="58"/>
  <c r="AO12" i="58"/>
  <c r="AW14" i="58"/>
  <c r="AP14" i="58"/>
  <c r="AA14" i="58"/>
  <c r="K14" i="58"/>
  <c r="AL14" i="58"/>
  <c r="V14" i="58"/>
  <c r="H14" i="58"/>
  <c r="T14" i="58"/>
  <c r="F14" i="58"/>
  <c r="AI14" i="58"/>
  <c r="S14" i="58"/>
  <c r="D14" i="58"/>
  <c r="AJ14" i="58"/>
  <c r="AX14" i="58"/>
  <c r="AU14" i="58"/>
  <c r="AE14" i="58"/>
  <c r="P14" i="58"/>
  <c r="C14" i="58"/>
  <c r="AM14" i="58"/>
  <c r="AR16" i="58"/>
  <c r="AX16" i="58"/>
  <c r="AB16" i="58"/>
  <c r="D16" i="58"/>
  <c r="AT16" i="58"/>
  <c r="V16" i="58"/>
  <c r="AP16" i="58"/>
  <c r="Q16" i="58"/>
  <c r="AO16" i="58"/>
  <c r="N16" i="58"/>
  <c r="AJ16" i="58"/>
  <c r="M16" i="58"/>
  <c r="AG16" i="58"/>
  <c r="H16" i="58"/>
  <c r="J23" i="58"/>
  <c r="X10" i="58"/>
  <c r="AX10" i="58"/>
  <c r="B27" i="58"/>
  <c r="AT27" i="58"/>
  <c r="F30" i="58"/>
  <c r="AJ30" i="58"/>
  <c r="B18" i="58"/>
  <c r="T18" i="58"/>
  <c r="AT18" i="58"/>
  <c r="AM21" i="58"/>
  <c r="S27" i="58"/>
  <c r="AP27" i="58"/>
  <c r="X15" i="58"/>
  <c r="AU15" i="58"/>
  <c r="C18" i="58"/>
  <c r="V18" i="58"/>
  <c r="AX18" i="58"/>
  <c r="C21" i="58"/>
  <c r="AT21" i="58"/>
  <c r="H24" i="58"/>
  <c r="AL24" i="58"/>
  <c r="K25" i="58"/>
  <c r="V27" i="58"/>
  <c r="Y10" i="58"/>
  <c r="B15" i="58"/>
  <c r="AA15" i="58"/>
  <c r="D18" i="58"/>
  <c r="Y18" i="58"/>
  <c r="N21" i="58"/>
  <c r="T22" i="58"/>
  <c r="AX22" i="58"/>
  <c r="J24" i="58"/>
  <c r="X24" i="58"/>
  <c r="AM24" i="58"/>
  <c r="M25" i="58"/>
  <c r="C27" i="58"/>
  <c r="AA27" i="58"/>
  <c r="AU27" i="58"/>
  <c r="K28" i="58"/>
  <c r="AI28" i="58"/>
  <c r="H29" i="58"/>
  <c r="J30" i="58"/>
  <c r="AL30" i="58"/>
  <c r="AG10" i="58"/>
  <c r="K18" i="58"/>
  <c r="AE18" i="58"/>
  <c r="X21" i="58"/>
  <c r="M24" i="58"/>
  <c r="AB24" i="58"/>
  <c r="AR24" i="58"/>
  <c r="Y25" i="58"/>
  <c r="J27" i="58"/>
  <c r="AE27" i="58"/>
  <c r="S28" i="58"/>
  <c r="AM28" i="58"/>
  <c r="Y29" i="58"/>
  <c r="N30" i="58"/>
  <c r="AR30" i="58"/>
  <c r="M27" i="58"/>
  <c r="AL27" i="58"/>
  <c r="V30" i="58"/>
  <c r="AX30" i="58"/>
  <c r="Q18" i="58"/>
  <c r="AP18" i="58"/>
  <c r="N27" i="58"/>
  <c r="AM27" i="58"/>
  <c r="V17" i="58"/>
  <c r="H21" i="58"/>
  <c r="Y21" i="58"/>
  <c r="AR21" i="58"/>
  <c r="AR26" i="58"/>
  <c r="AJ26" i="58"/>
  <c r="AB26" i="58"/>
  <c r="T26" i="58"/>
  <c r="D26" i="58"/>
  <c r="AI26" i="58"/>
  <c r="AA26" i="58"/>
  <c r="S26" i="58"/>
  <c r="K26" i="58"/>
  <c r="C26" i="58"/>
  <c r="AU26" i="58"/>
  <c r="AM26" i="58"/>
  <c r="AE26" i="58"/>
  <c r="F26" i="58"/>
  <c r="AP26" i="58"/>
  <c r="N26" i="58"/>
  <c r="AO26" i="58"/>
  <c r="M26" i="58"/>
  <c r="Y26" i="58"/>
  <c r="J26" i="58"/>
  <c r="AL26" i="58"/>
  <c r="X26" i="58"/>
  <c r="AX26" i="58"/>
  <c r="V26" i="58"/>
  <c r="H26" i="58"/>
  <c r="AW26" i="58"/>
  <c r="AG26" i="58"/>
  <c r="Q26" i="58"/>
  <c r="B26" i="58"/>
  <c r="AR11" i="58"/>
  <c r="AJ11" i="58"/>
  <c r="AB11" i="58"/>
  <c r="T11" i="58"/>
  <c r="D11" i="58"/>
  <c r="AI11" i="58"/>
  <c r="AA11" i="58"/>
  <c r="S11" i="58"/>
  <c r="K11" i="58"/>
  <c r="C11" i="58"/>
  <c r="X11" i="58"/>
  <c r="P11" i="58"/>
  <c r="H11" i="58"/>
  <c r="N11" i="58"/>
  <c r="AM11" i="58"/>
  <c r="B10" i="58"/>
  <c r="P10" i="58"/>
  <c r="AB10" i="58"/>
  <c r="B11" i="58"/>
  <c r="AO11" i="58"/>
  <c r="AA17" i="58"/>
  <c r="AO17" i="58"/>
  <c r="AU10" i="58"/>
  <c r="AM10" i="58"/>
  <c r="AE10" i="58"/>
  <c r="AT10" i="58"/>
  <c r="AL10" i="58"/>
  <c r="AD10" i="58"/>
  <c r="V10" i="58"/>
  <c r="N10" i="58"/>
  <c r="F10" i="58"/>
  <c r="AI10" i="58"/>
  <c r="AA10" i="58"/>
  <c r="S10" i="58"/>
  <c r="K10" i="58"/>
  <c r="C10" i="58"/>
  <c r="M10" i="58"/>
  <c r="J17" i="58"/>
  <c r="AM17" i="58"/>
  <c r="D10" i="58"/>
  <c r="Q10" i="58"/>
  <c r="AP10" i="58"/>
  <c r="Q11" i="58"/>
  <c r="AD11" i="58"/>
  <c r="AP11" i="58"/>
  <c r="AR10" i="58"/>
  <c r="F11" i="58"/>
  <c r="AE11" i="58"/>
  <c r="AT15" i="58"/>
  <c r="AL15" i="58"/>
  <c r="AD15" i="58"/>
  <c r="V15" i="58"/>
  <c r="N15" i="58"/>
  <c r="F15" i="58"/>
  <c r="AR15" i="58"/>
  <c r="AI15" i="58"/>
  <c r="Q15" i="58"/>
  <c r="H15" i="58"/>
  <c r="Y15" i="58"/>
  <c r="P15" i="58"/>
  <c r="AW15" i="58"/>
  <c r="AE15" i="58"/>
  <c r="C15" i="58"/>
  <c r="M17" i="58"/>
  <c r="AB17" i="58"/>
  <c r="X19" i="58"/>
  <c r="P19" i="58"/>
  <c r="H19" i="58"/>
  <c r="AP19" i="58"/>
  <c r="AG19" i="58"/>
  <c r="N19" i="58"/>
  <c r="AX19" i="58"/>
  <c r="AM19" i="58"/>
  <c r="S19" i="58"/>
  <c r="AW19" i="58"/>
  <c r="AL19" i="58"/>
  <c r="AB19" i="58"/>
  <c r="AI19" i="58"/>
  <c r="Y19" i="58"/>
  <c r="M19" i="58"/>
  <c r="C19" i="58"/>
  <c r="Q19" i="58"/>
  <c r="M20" i="58"/>
  <c r="AT20" i="58"/>
  <c r="AJ20" i="58"/>
  <c r="AA20" i="58"/>
  <c r="AO20" i="58"/>
  <c r="AE20" i="58"/>
  <c r="T20" i="58"/>
  <c r="J20" i="58"/>
  <c r="AX20" i="58"/>
  <c r="AD20" i="58"/>
  <c r="S20" i="58"/>
  <c r="H20" i="58"/>
  <c r="AU20" i="58"/>
  <c r="AI20" i="58"/>
  <c r="Y20" i="58"/>
  <c r="D20" i="58"/>
  <c r="P20" i="58"/>
  <c r="AG20" i="58"/>
  <c r="AW20" i="58"/>
  <c r="AD26" i="58"/>
  <c r="X17" i="58"/>
  <c r="P17" i="58"/>
  <c r="H17" i="58"/>
  <c r="Y17" i="58"/>
  <c r="F17" i="58"/>
  <c r="AP17" i="58"/>
  <c r="AG17" i="58"/>
  <c r="N17" i="58"/>
  <c r="AU17" i="58"/>
  <c r="AL17" i="58"/>
  <c r="T17" i="58"/>
  <c r="K17" i="58"/>
  <c r="B17" i="58"/>
  <c r="Q17" i="58"/>
  <c r="AD17" i="58"/>
  <c r="AX21" i="58"/>
  <c r="AP21" i="58"/>
  <c r="J21" i="58"/>
  <c r="B21" i="58"/>
  <c r="AW21" i="58"/>
  <c r="AE21" i="58"/>
  <c r="V21" i="58"/>
  <c r="M21" i="58"/>
  <c r="D21" i="58"/>
  <c r="K21" i="58"/>
  <c r="AO21" i="58"/>
  <c r="AD21" i="58"/>
  <c r="T21" i="58"/>
  <c r="AU21" i="58"/>
  <c r="AA21" i="58"/>
  <c r="P21" i="58"/>
  <c r="F21" i="58"/>
  <c r="Q21" i="58"/>
  <c r="AI21" i="58"/>
  <c r="AT26" i="58"/>
  <c r="M12" i="58"/>
  <c r="AL12" i="58"/>
  <c r="F13" i="58"/>
  <c r="X13" i="58"/>
  <c r="AG13" i="58"/>
  <c r="AP13" i="58"/>
  <c r="P16" i="58"/>
  <c r="Y16" i="58"/>
  <c r="F18" i="58"/>
  <c r="X18" i="58"/>
  <c r="AG18" i="58"/>
  <c r="AR18" i="58"/>
  <c r="F22" i="58"/>
  <c r="AB22" i="58"/>
  <c r="AL22" i="58"/>
  <c r="H23" i="58"/>
  <c r="AA25" i="58"/>
  <c r="M31" i="58"/>
  <c r="AR31" i="58"/>
  <c r="AJ31" i="58"/>
  <c r="AB31" i="58"/>
  <c r="T31" i="58"/>
  <c r="D31" i="58"/>
  <c r="AI31" i="58"/>
  <c r="AA31" i="58"/>
  <c r="S31" i="58"/>
  <c r="K31" i="58"/>
  <c r="C31" i="58"/>
  <c r="X31" i="58"/>
  <c r="P31" i="58"/>
  <c r="H31" i="58"/>
  <c r="AT31" i="58"/>
  <c r="AL31" i="58"/>
  <c r="AD31" i="58"/>
  <c r="V31" i="58"/>
  <c r="N31" i="58"/>
  <c r="F31" i="58"/>
  <c r="AX31" i="58"/>
  <c r="AE31" i="58"/>
  <c r="AW31" i="58"/>
  <c r="AO31" i="58"/>
  <c r="AM31" i="58"/>
  <c r="Q31" i="58"/>
  <c r="AG31" i="58"/>
  <c r="J31" i="58"/>
  <c r="B31" i="58"/>
  <c r="AU25" i="58"/>
  <c r="AM25" i="58"/>
  <c r="AE25" i="58"/>
  <c r="AT25" i="58"/>
  <c r="AL25" i="58"/>
  <c r="AD25" i="58"/>
  <c r="V25" i="58"/>
  <c r="N25" i="58"/>
  <c r="F25" i="58"/>
  <c r="AX25" i="58"/>
  <c r="AP25" i="58"/>
  <c r="J25" i="58"/>
  <c r="B25" i="58"/>
  <c r="AR25" i="58"/>
  <c r="S25" i="58"/>
  <c r="P25" i="58"/>
  <c r="H12" i="58"/>
  <c r="P12" i="58"/>
  <c r="X12" i="58"/>
  <c r="AG12" i="58"/>
  <c r="AA13" i="58"/>
  <c r="AI16" i="58"/>
  <c r="AA16" i="58"/>
  <c r="S16" i="58"/>
  <c r="K16" i="58"/>
  <c r="C16" i="58"/>
  <c r="J16" i="58"/>
  <c r="T16" i="58"/>
  <c r="AL16" i="58"/>
  <c r="AU16" i="58"/>
  <c r="AU22" i="58"/>
  <c r="AM22" i="58"/>
  <c r="AE22" i="58"/>
  <c r="AR22" i="58"/>
  <c r="AI22" i="58"/>
  <c r="Q22" i="58"/>
  <c r="H22" i="58"/>
  <c r="K22" i="58"/>
  <c r="AP22" i="58"/>
  <c r="AR23" i="58"/>
  <c r="AJ23" i="58"/>
  <c r="AB23" i="58"/>
  <c r="T23" i="58"/>
  <c r="D23" i="58"/>
  <c r="AM23" i="58"/>
  <c r="AD23" i="58"/>
  <c r="K23" i="58"/>
  <c r="B23" i="58"/>
  <c r="M23" i="58"/>
  <c r="AG23" i="58"/>
  <c r="C25" i="58"/>
  <c r="Q25" i="58"/>
  <c r="AG25" i="58"/>
  <c r="Y31" i="58"/>
  <c r="CA155" i="58"/>
  <c r="CA80" i="58"/>
  <c r="AU12" i="58"/>
  <c r="AM12" i="58"/>
  <c r="AE12" i="58"/>
  <c r="Q12" i="58"/>
  <c r="Y12" i="58"/>
  <c r="AR13" i="58"/>
  <c r="AJ13" i="58"/>
  <c r="AB13" i="58"/>
  <c r="T13" i="58"/>
  <c r="D13" i="58"/>
  <c r="J13" i="58"/>
  <c r="S13" i="58"/>
  <c r="AL13" i="58"/>
  <c r="AU13" i="58"/>
  <c r="B16" i="58"/>
  <c r="AD16" i="58"/>
  <c r="AM16" i="58"/>
  <c r="AI18" i="58"/>
  <c r="AU18" i="58"/>
  <c r="AL18" i="58"/>
  <c r="M18" i="58"/>
  <c r="J18" i="58"/>
  <c r="S18" i="58"/>
  <c r="AB18" i="58"/>
  <c r="AM18" i="58"/>
  <c r="AW18" i="58"/>
  <c r="B22" i="58"/>
  <c r="V22" i="58"/>
  <c r="AG22" i="58"/>
  <c r="C23" i="58"/>
  <c r="N23" i="58"/>
  <c r="X23" i="58"/>
  <c r="D25" i="58"/>
  <c r="T25" i="58"/>
  <c r="AI25" i="58"/>
  <c r="AW25" i="58"/>
  <c r="AP31" i="58"/>
  <c r="H25" i="58"/>
  <c r="AJ25" i="58"/>
  <c r="AU31" i="58"/>
  <c r="AI29" i="58"/>
  <c r="AA29" i="58"/>
  <c r="S29" i="58"/>
  <c r="K29" i="58"/>
  <c r="C29" i="58"/>
  <c r="AX29" i="58"/>
  <c r="AP29" i="58"/>
  <c r="J29" i="58"/>
  <c r="B29" i="58"/>
  <c r="AT29" i="58"/>
  <c r="AL29" i="58"/>
  <c r="AD29" i="58"/>
  <c r="V29" i="58"/>
  <c r="N29" i="58"/>
  <c r="F29" i="58"/>
  <c r="AR29" i="58"/>
  <c r="AJ29" i="58"/>
  <c r="AB29" i="58"/>
  <c r="T29" i="58"/>
  <c r="D29" i="58"/>
  <c r="Q29" i="58"/>
  <c r="AG29" i="58"/>
  <c r="AW29" i="58"/>
  <c r="Q14" i="58"/>
  <c r="Y14" i="58"/>
  <c r="AG14" i="58"/>
  <c r="AO14" i="58"/>
  <c r="AM29" i="58"/>
  <c r="M29" i="58"/>
  <c r="AE29" i="58"/>
  <c r="AU29" i="58"/>
  <c r="Q30" i="58"/>
  <c r="Y30" i="58"/>
  <c r="AG30" i="58"/>
  <c r="AO30" i="58"/>
  <c r="AW30" i="58"/>
  <c r="D27" i="58"/>
  <c r="T27" i="58"/>
  <c r="AB27" i="58"/>
  <c r="AJ27" i="58"/>
  <c r="AR27" i="58"/>
  <c r="Q28" i="58"/>
  <c r="Y28" i="58"/>
  <c r="AG28" i="58"/>
  <c r="AO28" i="58"/>
  <c r="AW28" i="58"/>
  <c r="C30" i="58"/>
  <c r="K30" i="58"/>
  <c r="S30" i="58"/>
  <c r="AA30" i="58"/>
  <c r="AI30" i="58"/>
  <c r="Q24" i="58"/>
  <c r="Y24" i="58"/>
  <c r="AG24" i="58"/>
  <c r="AO24" i="58"/>
  <c r="H27" i="58"/>
  <c r="P27" i="58"/>
  <c r="X27" i="58"/>
  <c r="M28" i="58"/>
  <c r="AE30" i="58"/>
  <c r="AM30" i="58"/>
  <c r="AU30" i="58"/>
  <c r="Q27" i="58"/>
  <c r="Y27" i="58"/>
  <c r="AG27" i="58"/>
  <c r="AO27" i="58"/>
  <c r="F28" i="58"/>
  <c r="N28" i="58"/>
  <c r="V28" i="58"/>
  <c r="AD28" i="58"/>
  <c r="AL28" i="58"/>
  <c r="H30" i="58"/>
  <c r="P30" i="58"/>
  <c r="AX9" i="19"/>
  <c r="AW9" i="19"/>
  <c r="AU9" i="19"/>
  <c r="AT9" i="19"/>
  <c r="AR9" i="19"/>
  <c r="AP9" i="19"/>
  <c r="AO9" i="19"/>
  <c r="AM9" i="19"/>
  <c r="AL9" i="19"/>
  <c r="AJ9" i="19"/>
  <c r="AI9" i="19"/>
  <c r="AG9" i="19"/>
  <c r="AE9" i="19"/>
  <c r="AD9" i="19"/>
  <c r="AB9" i="19"/>
  <c r="AA9" i="19"/>
  <c r="Y9" i="19"/>
  <c r="X9" i="19"/>
  <c r="V9" i="19"/>
  <c r="S9" i="19"/>
  <c r="Q9" i="19"/>
  <c r="P9" i="19"/>
  <c r="N9" i="19"/>
  <c r="M9" i="19"/>
  <c r="K9" i="19"/>
  <c r="J9" i="19"/>
  <c r="H9" i="19"/>
  <c r="F9" i="19"/>
  <c r="D9" i="19"/>
  <c r="C9" i="19"/>
  <c r="A31" i="19"/>
  <c r="K31" i="19" s="1"/>
  <c r="A30" i="19"/>
  <c r="AL30" i="19" s="1"/>
  <c r="A29" i="19"/>
  <c r="AO29" i="19" s="1"/>
  <c r="A28" i="19"/>
  <c r="K28" i="19" s="1"/>
  <c r="A27" i="19"/>
  <c r="AW27" i="19" s="1"/>
  <c r="A26" i="19"/>
  <c r="N26" i="19" s="1"/>
  <c r="A25" i="19"/>
  <c r="AA25" i="19" s="1"/>
  <c r="A24" i="19"/>
  <c r="AO24" i="19" s="1"/>
  <c r="A23" i="19"/>
  <c r="AG23" i="19" s="1"/>
  <c r="A22" i="19"/>
  <c r="Y22" i="19" s="1"/>
  <c r="A21" i="19"/>
  <c r="F21" i="19" s="1"/>
  <c r="A20" i="19"/>
  <c r="A19" i="19"/>
  <c r="A18" i="19"/>
  <c r="A17" i="19"/>
  <c r="A16" i="19"/>
  <c r="T16" i="19" s="1"/>
  <c r="A15" i="19"/>
  <c r="T15" i="19" s="1"/>
  <c r="A14" i="19"/>
  <c r="A13" i="19"/>
  <c r="A12" i="19"/>
  <c r="A11" i="19"/>
  <c r="A10" i="19"/>
  <c r="CA1" i="19"/>
  <c r="CA80" i="19" s="1"/>
  <c r="AJ13" i="19" l="1"/>
  <c r="T13" i="19"/>
  <c r="AD14" i="19"/>
  <c r="T14" i="19"/>
  <c r="S12" i="19"/>
  <c r="T12" i="19"/>
  <c r="C20" i="19"/>
  <c r="T20" i="19"/>
  <c r="AP10" i="19"/>
  <c r="T10" i="19"/>
  <c r="AX18" i="19"/>
  <c r="T18" i="19"/>
  <c r="AT17" i="19"/>
  <c r="T17" i="19"/>
  <c r="AP11" i="19"/>
  <c r="T11" i="19"/>
  <c r="AP19" i="19"/>
  <c r="T19" i="19"/>
  <c r="F16" i="19"/>
  <c r="N19" i="19"/>
  <c r="AG11" i="19"/>
  <c r="S19" i="19"/>
  <c r="Q25" i="19"/>
  <c r="Q19" i="19"/>
  <c r="D23" i="19"/>
  <c r="K18" i="19"/>
  <c r="C17" i="19"/>
  <c r="AB19" i="19"/>
  <c r="AL17" i="19"/>
  <c r="T25" i="19"/>
  <c r="K17" i="19"/>
  <c r="C27" i="19"/>
  <c r="J19" i="19"/>
  <c r="AE26" i="19"/>
  <c r="C24" i="19"/>
  <c r="AG12" i="19"/>
  <c r="AB12" i="19"/>
  <c r="AL12" i="19"/>
  <c r="H28" i="19"/>
  <c r="T28" i="19"/>
  <c r="X28" i="19"/>
  <c r="AW28" i="19"/>
  <c r="D17" i="19"/>
  <c r="M28" i="19"/>
  <c r="Q27" i="19"/>
  <c r="T26" i="19"/>
  <c r="Y25" i="19"/>
  <c r="AD21" i="19"/>
  <c r="AM27" i="19"/>
  <c r="AR28" i="19"/>
  <c r="AW19" i="19"/>
  <c r="M20" i="19"/>
  <c r="X20" i="19"/>
  <c r="AJ28" i="19"/>
  <c r="C28" i="19"/>
  <c r="P16" i="19"/>
  <c r="AE20" i="19"/>
  <c r="AP27" i="19"/>
  <c r="AT20" i="19"/>
  <c r="M12" i="19"/>
  <c r="AW12" i="19"/>
  <c r="D27" i="19"/>
  <c r="F20" i="19"/>
  <c r="K25" i="19"/>
  <c r="N24" i="19"/>
  <c r="P12" i="19"/>
  <c r="V27" i="19"/>
  <c r="AL19" i="19"/>
  <c r="AO20" i="19"/>
  <c r="AI29" i="19"/>
  <c r="AR13" i="19"/>
  <c r="AW13" i="19"/>
  <c r="AM13" i="19"/>
  <c r="AA13" i="19"/>
  <c r="X13" i="19"/>
  <c r="AD13" i="19"/>
  <c r="Y13" i="19"/>
  <c r="N13" i="19"/>
  <c r="AP13" i="19"/>
  <c r="P13" i="19"/>
  <c r="J13" i="19"/>
  <c r="AW21" i="19"/>
  <c r="AT21" i="19"/>
  <c r="AO21" i="19"/>
  <c r="Q21" i="19"/>
  <c r="AM21" i="19"/>
  <c r="AI21" i="19"/>
  <c r="C21" i="19"/>
  <c r="AX21" i="19"/>
  <c r="Y21" i="19"/>
  <c r="V21" i="19"/>
  <c r="AT29" i="19"/>
  <c r="AW29" i="19"/>
  <c r="AR29" i="19"/>
  <c r="Y29" i="19"/>
  <c r="T29" i="19"/>
  <c r="D29" i="19"/>
  <c r="K29" i="19"/>
  <c r="F29" i="19"/>
  <c r="AP29" i="19"/>
  <c r="AA29" i="19"/>
  <c r="AR21" i="19"/>
  <c r="P21" i="19"/>
  <c r="X29" i="19"/>
  <c r="AW31" i="19"/>
  <c r="C31" i="19"/>
  <c r="AE13" i="19"/>
  <c r="AI22" i="19"/>
  <c r="AR23" i="19"/>
  <c r="AD17" i="19"/>
  <c r="AX17" i="19"/>
  <c r="AO25" i="19"/>
  <c r="AL25" i="19"/>
  <c r="M25" i="19"/>
  <c r="P25" i="19"/>
  <c r="D25" i="19"/>
  <c r="B25" i="19"/>
  <c r="D13" i="19"/>
  <c r="AI10" i="19"/>
  <c r="F10" i="19"/>
  <c r="D10" i="19"/>
  <c r="J29" i="19"/>
  <c r="P29" i="19"/>
  <c r="V26" i="19"/>
  <c r="X17" i="19"/>
  <c r="AD29" i="19"/>
  <c r="AG25" i="19"/>
  <c r="AM29" i="19"/>
  <c r="AP17" i="19"/>
  <c r="AX25" i="19"/>
  <c r="AP30" i="19"/>
  <c r="AT13" i="19"/>
  <c r="Q11" i="19"/>
  <c r="N11" i="19"/>
  <c r="AU11" i="19"/>
  <c r="D11" i="19"/>
  <c r="V13" i="19"/>
  <c r="AD25" i="19"/>
  <c r="AG17" i="19"/>
  <c r="AJ21" i="19"/>
  <c r="AO17" i="19"/>
  <c r="AW25" i="19"/>
  <c r="K12" i="19"/>
  <c r="P28" i="19"/>
  <c r="S20" i="19"/>
  <c r="AB28" i="19"/>
  <c r="AD27" i="19"/>
  <c r="AE12" i="19"/>
  <c r="AJ20" i="19"/>
  <c r="AR20" i="19"/>
  <c r="H20" i="19"/>
  <c r="M27" i="19"/>
  <c r="AA19" i="19"/>
  <c r="AL28" i="19"/>
  <c r="AU27" i="19"/>
  <c r="F28" i="19"/>
  <c r="H19" i="19"/>
  <c r="AG19" i="19"/>
  <c r="B15" i="19"/>
  <c r="AT15" i="19"/>
  <c r="AD15" i="19"/>
  <c r="AX15" i="19"/>
  <c r="AI15" i="19"/>
  <c r="Y15" i="19"/>
  <c r="V15" i="19"/>
  <c r="J15" i="19"/>
  <c r="AO15" i="19"/>
  <c r="AL15" i="19"/>
  <c r="P15" i="19"/>
  <c r="M15" i="19"/>
  <c r="C15" i="19"/>
  <c r="AP15" i="19"/>
  <c r="D15" i="19"/>
  <c r="X15" i="19"/>
  <c r="K15" i="19"/>
  <c r="AU15" i="19"/>
  <c r="AE15" i="19"/>
  <c r="N15" i="19"/>
  <c r="AW15" i="19"/>
  <c r="AR15" i="19"/>
  <c r="F15" i="19"/>
  <c r="AG15" i="19"/>
  <c r="AA15" i="19"/>
  <c r="S15" i="19"/>
  <c r="AB15" i="19"/>
  <c r="AJ15" i="19"/>
  <c r="B23" i="19"/>
  <c r="AT23" i="19"/>
  <c r="AD23" i="19"/>
  <c r="T23" i="19"/>
  <c r="AX23" i="19"/>
  <c r="AI23" i="19"/>
  <c r="Y23" i="19"/>
  <c r="V23" i="19"/>
  <c r="J23" i="19"/>
  <c r="AO23" i="19"/>
  <c r="AL23" i="19"/>
  <c r="P23" i="19"/>
  <c r="M23" i="19"/>
  <c r="C23" i="19"/>
  <c r="AW23" i="19"/>
  <c r="AB23" i="19"/>
  <c r="AE23" i="19"/>
  <c r="N23" i="19"/>
  <c r="AJ23" i="19"/>
  <c r="Q23" i="19"/>
  <c r="H23" i="19"/>
  <c r="AU23" i="19"/>
  <c r="K23" i="19"/>
  <c r="AM23" i="19"/>
  <c r="AA23" i="19"/>
  <c r="B31" i="19"/>
  <c r="AT31" i="19"/>
  <c r="AD31" i="19"/>
  <c r="T31" i="19"/>
  <c r="AX31" i="19"/>
  <c r="AI31" i="19"/>
  <c r="AB31" i="19"/>
  <c r="Y31" i="19"/>
  <c r="V31" i="19"/>
  <c r="J31" i="19"/>
  <c r="AO31" i="19"/>
  <c r="AL31" i="19"/>
  <c r="P31" i="19"/>
  <c r="M31" i="19"/>
  <c r="AU31" i="19"/>
  <c r="AR31" i="19"/>
  <c r="F31" i="19"/>
  <c r="AJ31" i="19"/>
  <c r="S31" i="19"/>
  <c r="H31" i="19"/>
  <c r="AP31" i="19"/>
  <c r="AM31" i="19"/>
  <c r="AE31" i="19"/>
  <c r="AG31" i="19"/>
  <c r="X31" i="19"/>
  <c r="AA31" i="19"/>
  <c r="Q31" i="19"/>
  <c r="N31" i="19"/>
  <c r="AW10" i="19"/>
  <c r="AL10" i="19"/>
  <c r="X10" i="19"/>
  <c r="M10" i="19"/>
  <c r="AO10" i="19"/>
  <c r="AD10" i="19"/>
  <c r="P10" i="19"/>
  <c r="C10" i="19"/>
  <c r="AG10" i="19"/>
  <c r="AB10" i="19"/>
  <c r="S10" i="19"/>
  <c r="H10" i="19"/>
  <c r="AX10" i="19"/>
  <c r="V10" i="19"/>
  <c r="AE10" i="19"/>
  <c r="N10" i="19"/>
  <c r="AJ10" i="19"/>
  <c r="Q10" i="19"/>
  <c r="AU10" i="19"/>
  <c r="K10" i="19"/>
  <c r="AM10" i="19"/>
  <c r="AT10" i="19"/>
  <c r="J10" i="19"/>
  <c r="AA10" i="19"/>
  <c r="AW18" i="19"/>
  <c r="AL18" i="19"/>
  <c r="X18" i="19"/>
  <c r="M18" i="19"/>
  <c r="AO18" i="19"/>
  <c r="AD18" i="19"/>
  <c r="P18" i="19"/>
  <c r="C18" i="19"/>
  <c r="AG18" i="19"/>
  <c r="AB18" i="19"/>
  <c r="S18" i="19"/>
  <c r="H18" i="19"/>
  <c r="AU18" i="19"/>
  <c r="AR18" i="19"/>
  <c r="AI18" i="19"/>
  <c r="F18" i="19"/>
  <c r="AJ18" i="19"/>
  <c r="AA18" i="19"/>
  <c r="AP18" i="19"/>
  <c r="AM18" i="19"/>
  <c r="D18" i="19"/>
  <c r="AE18" i="19"/>
  <c r="Q18" i="19"/>
  <c r="B18" i="19"/>
  <c r="Y18" i="19"/>
  <c r="V18" i="19"/>
  <c r="N18" i="19"/>
  <c r="AT18" i="19"/>
  <c r="AW26" i="19"/>
  <c r="AL26" i="19"/>
  <c r="X26" i="19"/>
  <c r="M26" i="19"/>
  <c r="AO26" i="19"/>
  <c r="AD26" i="19"/>
  <c r="P26" i="19"/>
  <c r="AG26" i="19"/>
  <c r="AB26" i="19"/>
  <c r="S26" i="19"/>
  <c r="H26" i="19"/>
  <c r="Q26" i="19"/>
  <c r="K26" i="19"/>
  <c r="D26" i="19"/>
  <c r="B26" i="19"/>
  <c r="AT26" i="19"/>
  <c r="AM26" i="19"/>
  <c r="AX26" i="19"/>
  <c r="AR26" i="19"/>
  <c r="AI26" i="19"/>
  <c r="F26" i="19"/>
  <c r="AP26" i="19"/>
  <c r="AJ26" i="19"/>
  <c r="Y26" i="19"/>
  <c r="J18" i="19"/>
  <c r="C26" i="19"/>
  <c r="D14" i="19"/>
  <c r="M14" i="19"/>
  <c r="AD16" i="19"/>
  <c r="H22" i="19"/>
  <c r="AM15" i="19"/>
  <c r="AT14" i="19"/>
  <c r="F23" i="19"/>
  <c r="M16" i="19"/>
  <c r="Q22" i="19"/>
  <c r="AP23" i="19"/>
  <c r="V14" i="19"/>
  <c r="X23" i="19"/>
  <c r="Y10" i="19"/>
  <c r="D31" i="19"/>
  <c r="H15" i="19"/>
  <c r="AU26" i="19"/>
  <c r="B14" i="19"/>
  <c r="AW14" i="19"/>
  <c r="AR14" i="19"/>
  <c r="AE14" i="19"/>
  <c r="X14" i="19"/>
  <c r="F14" i="19"/>
  <c r="AO14" i="19"/>
  <c r="AJ14" i="19"/>
  <c r="P14" i="19"/>
  <c r="K14" i="19"/>
  <c r="C14" i="19"/>
  <c r="AM14" i="19"/>
  <c r="AB14" i="19"/>
  <c r="S14" i="19"/>
  <c r="N14" i="19"/>
  <c r="AL14" i="19"/>
  <c r="Y14" i="19"/>
  <c r="J14" i="19"/>
  <c r="Q14" i="19"/>
  <c r="AG14" i="19"/>
  <c r="AA14" i="19"/>
  <c r="H14" i="19"/>
  <c r="AP14" i="19"/>
  <c r="AX14" i="19"/>
  <c r="AI14" i="19"/>
  <c r="B22" i="19"/>
  <c r="AW22" i="19"/>
  <c r="AR22" i="19"/>
  <c r="AE22" i="19"/>
  <c r="X22" i="19"/>
  <c r="F22" i="19"/>
  <c r="AO22" i="19"/>
  <c r="AJ22" i="19"/>
  <c r="P22" i="19"/>
  <c r="K22" i="19"/>
  <c r="C22" i="19"/>
  <c r="AM22" i="19"/>
  <c r="AB22" i="19"/>
  <c r="S22" i="19"/>
  <c r="N22" i="19"/>
  <c r="V22" i="19"/>
  <c r="AP22" i="19"/>
  <c r="AG22" i="19"/>
  <c r="D22" i="19"/>
  <c r="AT22" i="19"/>
  <c r="AX22" i="19"/>
  <c r="AU22" i="19"/>
  <c r="AL22" i="19"/>
  <c r="J22" i="19"/>
  <c r="AA22" i="19"/>
  <c r="T22" i="19"/>
  <c r="AD22" i="19"/>
  <c r="B30" i="19"/>
  <c r="AW30" i="19"/>
  <c r="AR30" i="19"/>
  <c r="AE30" i="19"/>
  <c r="X30" i="19"/>
  <c r="F30" i="19"/>
  <c r="AO30" i="19"/>
  <c r="AJ30" i="19"/>
  <c r="P30" i="19"/>
  <c r="K30" i="19"/>
  <c r="AM30" i="19"/>
  <c r="AB30" i="19"/>
  <c r="S30" i="19"/>
  <c r="N30" i="19"/>
  <c r="AI30" i="19"/>
  <c r="AA30" i="19"/>
  <c r="T30" i="19"/>
  <c r="H30" i="19"/>
  <c r="D30" i="19"/>
  <c r="AX30" i="19"/>
  <c r="AD30" i="19"/>
  <c r="Y30" i="19"/>
  <c r="M30" i="19"/>
  <c r="AT30" i="19"/>
  <c r="AG30" i="19"/>
  <c r="V30" i="19"/>
  <c r="Q30" i="19"/>
  <c r="AU30" i="19"/>
  <c r="C30" i="19"/>
  <c r="J30" i="19"/>
  <c r="Q15" i="19"/>
  <c r="B16" i="19"/>
  <c r="AP16" i="19"/>
  <c r="AA16" i="19"/>
  <c r="Q16" i="19"/>
  <c r="D16" i="19"/>
  <c r="AU16" i="19"/>
  <c r="AG16" i="19"/>
  <c r="H16" i="19"/>
  <c r="AX16" i="19"/>
  <c r="AJ16" i="19"/>
  <c r="Y16" i="19"/>
  <c r="K16" i="19"/>
  <c r="AO16" i="19"/>
  <c r="AL16" i="19"/>
  <c r="J16" i="19"/>
  <c r="C16" i="19"/>
  <c r="V16" i="19"/>
  <c r="AW16" i="19"/>
  <c r="AI16" i="19"/>
  <c r="AT16" i="19"/>
  <c r="AE16" i="19"/>
  <c r="N16" i="19"/>
  <c r="S16" i="19"/>
  <c r="AR16" i="19"/>
  <c r="AB16" i="19"/>
  <c r="B24" i="19"/>
  <c r="AP24" i="19"/>
  <c r="AA24" i="19"/>
  <c r="Q24" i="19"/>
  <c r="AU24" i="19"/>
  <c r="AG24" i="19"/>
  <c r="H24" i="19"/>
  <c r="AX24" i="19"/>
  <c r="AJ24" i="19"/>
  <c r="Y24" i="19"/>
  <c r="K24" i="19"/>
  <c r="AM24" i="19"/>
  <c r="AD24" i="19"/>
  <c r="S24" i="19"/>
  <c r="M24" i="19"/>
  <c r="AW24" i="19"/>
  <c r="AB24" i="19"/>
  <c r="V24" i="19"/>
  <c r="T24" i="19"/>
  <c r="AR24" i="19"/>
  <c r="AI24" i="19"/>
  <c r="X24" i="19"/>
  <c r="F24" i="19"/>
  <c r="D24" i="19"/>
  <c r="AL24" i="19"/>
  <c r="J24" i="19"/>
  <c r="P24" i="19"/>
  <c r="AT24" i="19"/>
  <c r="B10" i="19"/>
  <c r="J26" i="19"/>
  <c r="M22" i="19"/>
  <c r="S23" i="19"/>
  <c r="X16" i="19"/>
  <c r="AA26" i="19"/>
  <c r="AE24" i="19"/>
  <c r="AM16" i="19"/>
  <c r="AR10" i="19"/>
  <c r="AU14" i="19"/>
  <c r="V19" i="19"/>
  <c r="AI27" i="19"/>
  <c r="B12" i="19"/>
  <c r="AP12" i="19"/>
  <c r="AI12" i="19"/>
  <c r="AA12" i="19"/>
  <c r="V12" i="19"/>
  <c r="Q12" i="19"/>
  <c r="J12" i="19"/>
  <c r="D12" i="19"/>
  <c r="AU12" i="19"/>
  <c r="AM12" i="19"/>
  <c r="N12" i="19"/>
  <c r="AX12" i="19"/>
  <c r="AD12" i="19"/>
  <c r="Y12" i="19"/>
  <c r="B20" i="19"/>
  <c r="AP20" i="19"/>
  <c r="AI20" i="19"/>
  <c r="AA20" i="19"/>
  <c r="V20" i="19"/>
  <c r="Q20" i="19"/>
  <c r="J20" i="19"/>
  <c r="D20" i="19"/>
  <c r="AU20" i="19"/>
  <c r="AM20" i="19"/>
  <c r="N20" i="19"/>
  <c r="AX20" i="19"/>
  <c r="AD20" i="19"/>
  <c r="Y20" i="19"/>
  <c r="B28" i="19"/>
  <c r="AP28" i="19"/>
  <c r="AI28" i="19"/>
  <c r="AA28" i="19"/>
  <c r="V28" i="19"/>
  <c r="Q28" i="19"/>
  <c r="J28" i="19"/>
  <c r="AU28" i="19"/>
  <c r="AM28" i="19"/>
  <c r="N28" i="19"/>
  <c r="AX28" i="19"/>
  <c r="AD28" i="19"/>
  <c r="Y28" i="19"/>
  <c r="B17" i="19"/>
  <c r="C29" i="19"/>
  <c r="C25" i="19"/>
  <c r="D19" i="19"/>
  <c r="C13" i="19"/>
  <c r="F13" i="19"/>
  <c r="H25" i="19"/>
  <c r="H12" i="19"/>
  <c r="K21" i="19"/>
  <c r="M19" i="19"/>
  <c r="N29" i="19"/>
  <c r="Q17" i="19"/>
  <c r="S28" i="19"/>
  <c r="T21" i="19"/>
  <c r="X25" i="19"/>
  <c r="X12" i="19"/>
  <c r="AB27" i="19"/>
  <c r="AA21" i="19"/>
  <c r="AD19" i="19"/>
  <c r="AE29" i="19"/>
  <c r="AG28" i="19"/>
  <c r="AI13" i="19"/>
  <c r="AJ25" i="19"/>
  <c r="AJ12" i="19"/>
  <c r="AM19" i="19"/>
  <c r="AP25" i="19"/>
  <c r="AO13" i="19"/>
  <c r="B11" i="19"/>
  <c r="AT11" i="19"/>
  <c r="AJ11" i="19"/>
  <c r="K11" i="19"/>
  <c r="AX11" i="19"/>
  <c r="Y11" i="19"/>
  <c r="AR11" i="19"/>
  <c r="AO11" i="19"/>
  <c r="AE11" i="19"/>
  <c r="P11" i="19"/>
  <c r="F11" i="19"/>
  <c r="C11" i="19"/>
  <c r="B19" i="19"/>
  <c r="AT19" i="19"/>
  <c r="AJ19" i="19"/>
  <c r="K19" i="19"/>
  <c r="AX19" i="19"/>
  <c r="Y19" i="19"/>
  <c r="AR19" i="19"/>
  <c r="AO19" i="19"/>
  <c r="AE19" i="19"/>
  <c r="P19" i="19"/>
  <c r="F19" i="19"/>
  <c r="C19" i="19"/>
  <c r="B27" i="19"/>
  <c r="AT27" i="19"/>
  <c r="AJ27" i="19"/>
  <c r="T27" i="19"/>
  <c r="K27" i="19"/>
  <c r="AX27" i="19"/>
  <c r="Y27" i="19"/>
  <c r="AR27" i="19"/>
  <c r="AO27" i="19"/>
  <c r="AE27" i="19"/>
  <c r="P27" i="19"/>
  <c r="F27" i="19"/>
  <c r="H27" i="19"/>
  <c r="J11" i="19"/>
  <c r="X19" i="19"/>
  <c r="AL11" i="19"/>
  <c r="B13" i="19"/>
  <c r="AG13" i="19"/>
  <c r="H13" i="19"/>
  <c r="AL13" i="19"/>
  <c r="AB13" i="19"/>
  <c r="S13" i="19"/>
  <c r="M13" i="19"/>
  <c r="AU13" i="19"/>
  <c r="B21" i="19"/>
  <c r="AG21" i="19"/>
  <c r="H21" i="19"/>
  <c r="AL21" i="19"/>
  <c r="AB21" i="19"/>
  <c r="S21" i="19"/>
  <c r="M21" i="19"/>
  <c r="AU21" i="19"/>
  <c r="B29" i="19"/>
  <c r="AG29" i="19"/>
  <c r="H29" i="19"/>
  <c r="AL29" i="19"/>
  <c r="AB29" i="19"/>
  <c r="S29" i="19"/>
  <c r="M29" i="19"/>
  <c r="AU29" i="19"/>
  <c r="D28" i="19"/>
  <c r="C12" i="19"/>
  <c r="F12" i="19"/>
  <c r="H11" i="19"/>
  <c r="J21" i="19"/>
  <c r="K20" i="19"/>
  <c r="M17" i="19"/>
  <c r="N27" i="19"/>
  <c r="Q29" i="19"/>
  <c r="P17" i="19"/>
  <c r="S27" i="19"/>
  <c r="V29" i="19"/>
  <c r="Y17" i="19"/>
  <c r="X11" i="19"/>
  <c r="AA27" i="19"/>
  <c r="AB20" i="19"/>
  <c r="AE28" i="19"/>
  <c r="AG27" i="19"/>
  <c r="AI11" i="19"/>
  <c r="AL20" i="19"/>
  <c r="AO12" i="19"/>
  <c r="AR12" i="19"/>
  <c r="AT28" i="19"/>
  <c r="AW20" i="19"/>
  <c r="AX13" i="19"/>
  <c r="V11" i="19"/>
  <c r="AB11" i="19"/>
  <c r="AI19" i="19"/>
  <c r="AU19" i="19"/>
  <c r="AW11" i="19"/>
  <c r="AM17" i="19"/>
  <c r="N17" i="19"/>
  <c r="AR17" i="19"/>
  <c r="AE17" i="19"/>
  <c r="AB17" i="19"/>
  <c r="S17" i="19"/>
  <c r="F17" i="19"/>
  <c r="AU17" i="19"/>
  <c r="AI17" i="19"/>
  <c r="V17" i="19"/>
  <c r="J17" i="19"/>
  <c r="AM25" i="19"/>
  <c r="N25" i="19"/>
  <c r="AR25" i="19"/>
  <c r="AE25" i="19"/>
  <c r="AB25" i="19"/>
  <c r="S25" i="19"/>
  <c r="F25" i="19"/>
  <c r="AU25" i="19"/>
  <c r="AI25" i="19"/>
  <c r="V25" i="19"/>
  <c r="J25" i="19"/>
  <c r="D21" i="19"/>
  <c r="H17" i="19"/>
  <c r="J27" i="19"/>
  <c r="K13" i="19"/>
  <c r="M11" i="19"/>
  <c r="N21" i="19"/>
  <c r="P20" i="19"/>
  <c r="Q13" i="19"/>
  <c r="S11" i="19"/>
  <c r="X27" i="19"/>
  <c r="X21" i="19"/>
  <c r="AA17" i="19"/>
  <c r="AA11" i="19"/>
  <c r="AD11" i="19"/>
  <c r="AE21" i="19"/>
  <c r="AG20" i="19"/>
  <c r="AJ29" i="19"/>
  <c r="AJ17" i="19"/>
  <c r="AL27" i="19"/>
  <c r="AM11" i="19"/>
  <c r="AO28" i="19"/>
  <c r="AP21" i="19"/>
  <c r="AT25" i="19"/>
  <c r="AT12" i="19"/>
  <c r="AX29" i="19"/>
  <c r="AW17" i="19"/>
  <c r="CA155" i="19"/>
  <c r="AY9" i="19" l="1"/>
  <c r="AY10" i="19" s="1"/>
  <c r="AY11" i="19" s="1"/>
  <c r="AY12" i="19" s="1"/>
  <c r="AY13" i="19" s="1"/>
  <c r="AY14" i="19" s="1"/>
  <c r="AY15" i="19" s="1"/>
  <c r="AY16" i="19" s="1"/>
  <c r="AY17" i="19" s="1"/>
  <c r="AY18" i="19" s="1"/>
  <c r="AY19" i="19" s="1"/>
  <c r="AY20" i="19" s="1"/>
  <c r="AY21" i="19" s="1"/>
  <c r="AY22" i="19" s="1"/>
  <c r="AY23" i="19" s="1"/>
  <c r="AY24" i="19" s="1"/>
  <c r="AY25" i="19" s="1"/>
  <c r="AY26" i="19" s="1"/>
  <c r="AY27" i="19" s="1"/>
  <c r="AY28" i="19" s="1"/>
  <c r="AY29" i="19" s="1"/>
  <c r="AY30" i="19" s="1"/>
  <c r="AY31" i="19" s="1"/>
  <c r="AV9" i="19"/>
  <c r="AV10" i="19" s="1"/>
  <c r="AV11" i="19" s="1"/>
  <c r="AV12" i="19" s="1"/>
  <c r="AV13" i="19" s="1"/>
  <c r="AV14" i="19" s="1"/>
  <c r="AV15" i="19" s="1"/>
  <c r="AV16" i="19" s="1"/>
  <c r="AV17" i="19" s="1"/>
  <c r="AV18" i="19" s="1"/>
  <c r="AV19" i="19" s="1"/>
  <c r="AV20" i="19" s="1"/>
  <c r="AV21" i="19" s="1"/>
  <c r="AV22" i="19" s="1"/>
  <c r="AV23" i="19" s="1"/>
  <c r="AV24" i="19" s="1"/>
  <c r="AV25" i="19" s="1"/>
  <c r="AV26" i="19" s="1"/>
  <c r="AV27" i="19" s="1"/>
  <c r="AV28" i="19" s="1"/>
  <c r="AV29" i="19" s="1"/>
  <c r="AV30" i="19" s="1"/>
  <c r="AV31" i="19" s="1"/>
  <c r="AS9" i="19"/>
  <c r="AS10" i="19" s="1"/>
  <c r="AS11" i="19" s="1"/>
  <c r="AS12" i="19" s="1"/>
  <c r="AS13" i="19" s="1"/>
  <c r="AS14" i="19" s="1"/>
  <c r="AS15" i="19" s="1"/>
  <c r="AS16" i="19" s="1"/>
  <c r="AS17" i="19" s="1"/>
  <c r="AS18" i="19" s="1"/>
  <c r="AS19" i="19" s="1"/>
  <c r="AS20" i="19" s="1"/>
  <c r="AS21" i="19" s="1"/>
  <c r="AS22" i="19" s="1"/>
  <c r="AS23" i="19" s="1"/>
  <c r="AS24" i="19" s="1"/>
  <c r="AS25" i="19" s="1"/>
  <c r="AS26" i="19" s="1"/>
  <c r="AS27" i="19" s="1"/>
  <c r="AS28" i="19" s="1"/>
  <c r="AS29" i="19" s="1"/>
  <c r="AS30" i="19" s="1"/>
  <c r="AS31" i="19" s="1"/>
  <c r="AQ9" i="19"/>
  <c r="AQ10" i="19" s="1"/>
  <c r="AQ11" i="19" s="1"/>
  <c r="AQ12" i="19" s="1"/>
  <c r="AQ13" i="19" s="1"/>
  <c r="AQ14" i="19" s="1"/>
  <c r="AQ15" i="19" s="1"/>
  <c r="AQ16" i="19" s="1"/>
  <c r="AQ17" i="19" s="1"/>
  <c r="AQ18" i="19" s="1"/>
  <c r="AQ19" i="19" s="1"/>
  <c r="AQ20" i="19" s="1"/>
  <c r="AQ21" i="19" s="1"/>
  <c r="AQ22" i="19" s="1"/>
  <c r="AQ23" i="19" s="1"/>
  <c r="AQ24" i="19" s="1"/>
  <c r="AQ25" i="19" s="1"/>
  <c r="AQ26" i="19" s="1"/>
  <c r="AQ27" i="19" s="1"/>
  <c r="AQ28" i="19" s="1"/>
  <c r="AQ29" i="19" s="1"/>
  <c r="AQ30" i="19" s="1"/>
  <c r="AQ31" i="19" s="1"/>
  <c r="AN9" i="19"/>
  <c r="AN10" i="19" s="1"/>
  <c r="AN11" i="19" s="1"/>
  <c r="AN12" i="19" s="1"/>
  <c r="AN13" i="19" s="1"/>
  <c r="AN14" i="19" s="1"/>
  <c r="AN15" i="19" s="1"/>
  <c r="AN16" i="19" s="1"/>
  <c r="AN17" i="19" s="1"/>
  <c r="AN18" i="19" s="1"/>
  <c r="AN19" i="19" s="1"/>
  <c r="AN20" i="19" s="1"/>
  <c r="AN21" i="19" s="1"/>
  <c r="AN22" i="19" s="1"/>
  <c r="AN23" i="19" s="1"/>
  <c r="AN24" i="19" s="1"/>
  <c r="AN25" i="19" s="1"/>
  <c r="AN26" i="19" s="1"/>
  <c r="AN27" i="19" s="1"/>
  <c r="AN28" i="19" s="1"/>
  <c r="AN29" i="19" s="1"/>
  <c r="AN30" i="19" s="1"/>
  <c r="AN31" i="19" s="1"/>
  <c r="AK9" i="19"/>
  <c r="AK10" i="19" s="1"/>
  <c r="AK11" i="19" s="1"/>
  <c r="AK12" i="19" s="1"/>
  <c r="AK13" i="19" s="1"/>
  <c r="AK14" i="19" s="1"/>
  <c r="AK15" i="19" s="1"/>
  <c r="AK16" i="19" s="1"/>
  <c r="AK17" i="19" s="1"/>
  <c r="AK18" i="19" s="1"/>
  <c r="AK19" i="19" s="1"/>
  <c r="AK20" i="19" s="1"/>
  <c r="AK21" i="19" s="1"/>
  <c r="AK22" i="19" s="1"/>
  <c r="AK23" i="19" s="1"/>
  <c r="AK24" i="19" s="1"/>
  <c r="AK25" i="19" s="1"/>
  <c r="AK26" i="19" s="1"/>
  <c r="AK27" i="19" s="1"/>
  <c r="AK28" i="19" s="1"/>
  <c r="AK29" i="19" s="1"/>
  <c r="AK30" i="19" s="1"/>
  <c r="AK31" i="19" s="1"/>
  <c r="AH9" i="19"/>
  <c r="AH10" i="19" s="1"/>
  <c r="AH11" i="19" s="1"/>
  <c r="AH12" i="19" s="1"/>
  <c r="AH13" i="19" s="1"/>
  <c r="AH14" i="19" s="1"/>
  <c r="AH15" i="19" s="1"/>
  <c r="AH16" i="19" s="1"/>
  <c r="AH17" i="19" s="1"/>
  <c r="AH18" i="19" s="1"/>
  <c r="AH19" i="19" s="1"/>
  <c r="AH20" i="19" s="1"/>
  <c r="AH21" i="19" s="1"/>
  <c r="AH22" i="19" s="1"/>
  <c r="AH23" i="19" s="1"/>
  <c r="AH24" i="19" s="1"/>
  <c r="AH25" i="19" s="1"/>
  <c r="AH26" i="19" s="1"/>
  <c r="AH27" i="19" s="1"/>
  <c r="AH28" i="19" s="1"/>
  <c r="AH29" i="19" s="1"/>
  <c r="AH30" i="19" s="1"/>
  <c r="AH31" i="19" s="1"/>
  <c r="AF9" i="19"/>
  <c r="AF10" i="19" s="1"/>
  <c r="AF11" i="19" s="1"/>
  <c r="AF12" i="19" s="1"/>
  <c r="AF13" i="19" s="1"/>
  <c r="AF14" i="19" s="1"/>
  <c r="AF15" i="19" s="1"/>
  <c r="AF16" i="19" s="1"/>
  <c r="AF17" i="19" s="1"/>
  <c r="AF18" i="19" s="1"/>
  <c r="AF19" i="19" s="1"/>
  <c r="AF20" i="19" s="1"/>
  <c r="AF21" i="19" s="1"/>
  <c r="AF22" i="19" s="1"/>
  <c r="AF23" i="19" s="1"/>
  <c r="AF24" i="19" s="1"/>
  <c r="AF25" i="19" s="1"/>
  <c r="AF26" i="19" s="1"/>
  <c r="AF27" i="19" s="1"/>
  <c r="AF28" i="19" s="1"/>
  <c r="AF29" i="19" s="1"/>
  <c r="AF30" i="19" s="1"/>
  <c r="AF31" i="19" s="1"/>
  <c r="AC9" i="19"/>
  <c r="AC10" i="19" s="1"/>
  <c r="AC11" i="19" s="1"/>
  <c r="AC12" i="19" s="1"/>
  <c r="AC13" i="19" s="1"/>
  <c r="AC14" i="19" s="1"/>
  <c r="AC15" i="19" s="1"/>
  <c r="AC16" i="19" s="1"/>
  <c r="AC17" i="19" s="1"/>
  <c r="AC18" i="19" s="1"/>
  <c r="AC19" i="19" s="1"/>
  <c r="AC20" i="19" s="1"/>
  <c r="AC21" i="19" s="1"/>
  <c r="AC22" i="19" s="1"/>
  <c r="AC23" i="19" s="1"/>
  <c r="AC24" i="19" s="1"/>
  <c r="AC25" i="19" s="1"/>
  <c r="AC26" i="19" s="1"/>
  <c r="AC27" i="19" s="1"/>
  <c r="AC28" i="19" s="1"/>
  <c r="AC29" i="19" s="1"/>
  <c r="AC30" i="19" s="1"/>
  <c r="AC31" i="19" s="1"/>
  <c r="Z9" i="19"/>
  <c r="Z10" i="19" s="1"/>
  <c r="Z11" i="19" s="1"/>
  <c r="Z12" i="19" s="1"/>
  <c r="Z13" i="19" s="1"/>
  <c r="Z14" i="19" s="1"/>
  <c r="Z15" i="19" s="1"/>
  <c r="Z16" i="19" s="1"/>
  <c r="Z17" i="19" s="1"/>
  <c r="Z18" i="19" s="1"/>
  <c r="Z19" i="19" s="1"/>
  <c r="Z20" i="19" s="1"/>
  <c r="Z21" i="19" s="1"/>
  <c r="Z22" i="19" s="1"/>
  <c r="Z23" i="19" s="1"/>
  <c r="Z24" i="19" s="1"/>
  <c r="Z25" i="19" s="1"/>
  <c r="Z26" i="19" s="1"/>
  <c r="Z27" i="19" s="1"/>
  <c r="Z28" i="19" s="1"/>
  <c r="Z29" i="19" s="1"/>
  <c r="Z30" i="19" s="1"/>
  <c r="Z31" i="19" s="1"/>
  <c r="W9" i="19"/>
  <c r="W10" i="19" s="1"/>
  <c r="W11" i="19" s="1"/>
  <c r="W12" i="19" s="1"/>
  <c r="W13" i="19" s="1"/>
  <c r="W14" i="19" s="1"/>
  <c r="W15" i="19" s="1"/>
  <c r="W16" i="19" s="1"/>
  <c r="W17" i="19" s="1"/>
  <c r="W18" i="19" s="1"/>
  <c r="W19" i="19" s="1"/>
  <c r="W20" i="19" s="1"/>
  <c r="W21" i="19" s="1"/>
  <c r="W22" i="19" s="1"/>
  <c r="W23" i="19" s="1"/>
  <c r="W24" i="19" s="1"/>
  <c r="W25" i="19" s="1"/>
  <c r="W26" i="19" s="1"/>
  <c r="W27" i="19" s="1"/>
  <c r="W28" i="19" s="1"/>
  <c r="W29" i="19" s="1"/>
  <c r="W30" i="19" s="1"/>
  <c r="W31" i="19" s="1"/>
  <c r="U9" i="19"/>
  <c r="U10" i="19" s="1"/>
  <c r="U11" i="19" s="1"/>
  <c r="U12" i="19" s="1"/>
  <c r="U13" i="19" s="1"/>
  <c r="U14" i="19" s="1"/>
  <c r="U15" i="19" s="1"/>
  <c r="U16" i="19" s="1"/>
  <c r="U17" i="19" s="1"/>
  <c r="U18" i="19" s="1"/>
  <c r="U19" i="19" s="1"/>
  <c r="U20" i="19" s="1"/>
  <c r="U21" i="19" s="1"/>
  <c r="U22" i="19" s="1"/>
  <c r="U23" i="19" s="1"/>
  <c r="U24" i="19" s="1"/>
  <c r="U25" i="19" s="1"/>
  <c r="U26" i="19" s="1"/>
  <c r="U27" i="19" s="1"/>
  <c r="U28" i="19" s="1"/>
  <c r="U29" i="19" s="1"/>
  <c r="U30" i="19" s="1"/>
  <c r="U31" i="19" s="1"/>
  <c r="R9" i="19"/>
  <c r="R10" i="19" s="1"/>
  <c r="R11" i="19" s="1"/>
  <c r="R12" i="19" s="1"/>
  <c r="R13" i="19" s="1"/>
  <c r="R14" i="19" s="1"/>
  <c r="R15" i="19" s="1"/>
  <c r="R16" i="19" s="1"/>
  <c r="R17" i="19" s="1"/>
  <c r="R18" i="19" s="1"/>
  <c r="R19" i="19" s="1"/>
  <c r="R20" i="19" s="1"/>
  <c r="R21" i="19" s="1"/>
  <c r="R22" i="19" s="1"/>
  <c r="R23" i="19" s="1"/>
  <c r="R24" i="19" s="1"/>
  <c r="R25" i="19" s="1"/>
  <c r="R26" i="19" s="1"/>
  <c r="R27" i="19" s="1"/>
  <c r="R28" i="19" s="1"/>
  <c r="R29" i="19" s="1"/>
  <c r="R30" i="19" s="1"/>
  <c r="R31" i="19" s="1"/>
  <c r="O9" i="19"/>
  <c r="O10" i="19" s="1"/>
  <c r="O11" i="19" s="1"/>
  <c r="O12" i="19" s="1"/>
  <c r="O13" i="19" s="1"/>
  <c r="O14" i="19" s="1"/>
  <c r="O15" i="19" s="1"/>
  <c r="O16" i="19" s="1"/>
  <c r="O17" i="19" s="1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L9" i="19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I9" i="19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G9" i="19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E9" i="19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</calcChain>
</file>

<file path=xl/sharedStrings.xml><?xml version="1.0" encoding="utf-8"?>
<sst xmlns="http://schemas.openxmlformats.org/spreadsheetml/2006/main" count="6706" uniqueCount="582">
  <si>
    <t>1/2</t>
    <phoneticPr fontId="7"/>
  </si>
  <si>
    <t>【本ブックのシート構成とデータ項目】</t>
    <rPh sb="1" eb="2">
      <t>ホン</t>
    </rPh>
    <rPh sb="9" eb="11">
      <t>コウセイ</t>
    </rPh>
    <rPh sb="15" eb="17">
      <t>コウモク</t>
    </rPh>
    <phoneticPr fontId="7"/>
  </si>
  <si>
    <t>《分娩取扱医師偏在指標関連データ》</t>
    <rPh sb="7" eb="9">
      <t>ヘンザイ</t>
    </rPh>
    <rPh sb="9" eb="11">
      <t>シヒョウ</t>
    </rPh>
    <rPh sb="11" eb="13">
      <t>カンレン</t>
    </rPh>
    <phoneticPr fontId="7"/>
  </si>
  <si>
    <t>※１　「1-1分娩取扱医師偏在指標」シート</t>
    <rPh sb="7" eb="13">
      <t>ブンベントリアツカイイシ</t>
    </rPh>
    <phoneticPr fontId="7"/>
  </si>
  <si>
    <t>・分娩取扱医師偏在指標</t>
    <rPh sb="1" eb="5">
      <t>ブンベントリアツカイ</t>
    </rPh>
    <rPh sb="5" eb="7">
      <t>イシ</t>
    </rPh>
    <rPh sb="7" eb="9">
      <t>ヘンザイ</t>
    </rPh>
    <rPh sb="9" eb="11">
      <t>シヒョウ</t>
    </rPh>
    <phoneticPr fontId="7"/>
  </si>
  <si>
    <t>都道府県・周産期医療圏ごとに表記</t>
    <rPh sb="0" eb="4">
      <t>トドウフケン</t>
    </rPh>
    <rPh sb="14" eb="16">
      <t>ヒョウキ</t>
    </rPh>
    <phoneticPr fontId="7"/>
  </si>
  <si>
    <t>・分娩取扱医師数</t>
    <rPh sb="1" eb="5">
      <t>ブンベントリアツカイ</t>
    </rPh>
    <rPh sb="5" eb="7">
      <t>イシ</t>
    </rPh>
    <phoneticPr fontId="7"/>
  </si>
  <si>
    <t>標準化分娩取扱医師数／分娩取扱医師数／労働時間調整係数／診療所従事医師数割合</t>
    <rPh sb="0" eb="3">
      <t>ヒョウジュンカ</t>
    </rPh>
    <rPh sb="3" eb="7">
      <t>ブンベントリアツカイ</t>
    </rPh>
    <rPh sb="7" eb="10">
      <t>イシスウ</t>
    </rPh>
    <rPh sb="11" eb="13">
      <t>ブンベン</t>
    </rPh>
    <rPh sb="13" eb="15">
      <t>トリアツカイ</t>
    </rPh>
    <rPh sb="15" eb="17">
      <t>イシ</t>
    </rPh>
    <rPh sb="16" eb="17">
      <t>スウ</t>
    </rPh>
    <rPh sb="18" eb="20">
      <t>ロウドウ</t>
    </rPh>
    <rPh sb="20" eb="22">
      <t>ジカン</t>
    </rPh>
    <rPh sb="22" eb="24">
      <t>チョウセイ</t>
    </rPh>
    <rPh sb="24" eb="26">
      <t>ケイスウ</t>
    </rPh>
    <phoneticPr fontId="14"/>
  </si>
  <si>
    <t>・分娩件数</t>
    <phoneticPr fontId="7"/>
  </si>
  <si>
    <t>年間調整後分娩件数／診療所分娩件数割合</t>
    <phoneticPr fontId="14"/>
  </si>
  <si>
    <t>※２　「1-2分娩取扱医師数」シート</t>
    <rPh sb="7" eb="11">
      <t>ブンベントリアツカイ</t>
    </rPh>
    <rPh sb="11" eb="13">
      <t>イシ</t>
    </rPh>
    <phoneticPr fontId="7"/>
  </si>
  <si>
    <t>・総分娩取扱医師数</t>
    <rPh sb="6" eb="8">
      <t>イシ</t>
    </rPh>
    <rPh sb="8" eb="9">
      <t>スウ</t>
    </rPh>
    <phoneticPr fontId="7"/>
  </si>
  <si>
    <t>令和2年12月31日現在</t>
    <rPh sb="0" eb="2">
      <t>レイワ</t>
    </rPh>
    <phoneticPr fontId="7"/>
  </si>
  <si>
    <t>・男性・年齢階級別分娩取扱医師数</t>
    <rPh sb="1" eb="3">
      <t>ダンセイ</t>
    </rPh>
    <rPh sb="4" eb="6">
      <t>ネンレイ</t>
    </rPh>
    <rPh sb="6" eb="8">
      <t>カイキュウ</t>
    </rPh>
    <rPh sb="8" eb="9">
      <t>ベツ</t>
    </rPh>
    <rPh sb="13" eb="15">
      <t>イシ</t>
    </rPh>
    <rPh sb="15" eb="16">
      <t>スウ</t>
    </rPh>
    <phoneticPr fontId="7"/>
  </si>
  <si>
    <t>～24歳／25～29歳／30～34歳／35～39歳／40～44歳／45～49歳／50～54歳／</t>
    <phoneticPr fontId="28"/>
  </si>
  <si>
    <t>医師・歯科医師・薬剤師統計</t>
  </si>
  <si>
    <t>55～59歳／60～64歳／65～69歳／70～74歳／75～79歳／80～84歳／85歳以上</t>
    <phoneticPr fontId="7"/>
  </si>
  <si>
    <t>・女性・年齢階級別分娩取扱医師数</t>
    <rPh sb="1" eb="3">
      <t>ジョセイ</t>
    </rPh>
    <rPh sb="4" eb="6">
      <t>ネンレイ</t>
    </rPh>
    <rPh sb="6" eb="8">
      <t>カイキュウ</t>
    </rPh>
    <rPh sb="8" eb="9">
      <t>ベツ</t>
    </rPh>
    <rPh sb="13" eb="15">
      <t>イシ</t>
    </rPh>
    <rPh sb="15" eb="16">
      <t>スウ</t>
    </rPh>
    <phoneticPr fontId="7"/>
  </si>
  <si>
    <t>※３　「1-3労働時間調整係数」シート</t>
    <phoneticPr fontId="7"/>
  </si>
  <si>
    <t>・地域の労働時間調整係数</t>
    <phoneticPr fontId="7"/>
  </si>
  <si>
    <t>・男性・年齢階級別労働時間比</t>
    <phoneticPr fontId="7"/>
  </si>
  <si>
    <t>全国のみ</t>
    <rPh sb="0" eb="2">
      <t>ゼンコク</t>
    </rPh>
    <phoneticPr fontId="7"/>
  </si>
  <si>
    <t>・女性・年齢階級別労働時間比</t>
    <phoneticPr fontId="7"/>
  </si>
  <si>
    <t>※４　「1-4分娩件数」シート</t>
    <rPh sb="7" eb="9">
      <t>ブンベン</t>
    </rPh>
    <rPh sb="9" eb="11">
      <t>ケンスウ</t>
    </rPh>
    <phoneticPr fontId="7"/>
  </si>
  <si>
    <t>・年間調整後分娩件数(総数)</t>
    <phoneticPr fontId="7"/>
  </si>
  <si>
    <t>平成29年9月中の実施件数。</t>
    <rPh sb="0" eb="1">
      <t>ヘイセイ</t>
    </rPh>
    <rPh sb="3" eb="4">
      <t>ネン</t>
    </rPh>
    <phoneticPr fontId="7"/>
  </si>
  <si>
    <t>・年間調整後分娩件数(病院)</t>
    <rPh sb="11" eb="13">
      <t>ビョウイン</t>
    </rPh>
    <phoneticPr fontId="7"/>
  </si>
  <si>
    <t>医療施設調査</t>
    <phoneticPr fontId="7"/>
  </si>
  <si>
    <t>・年間調整後分娩件数(一般診療所)</t>
    <rPh sb="11" eb="13">
      <t>イッパン</t>
    </rPh>
    <rPh sb="13" eb="16">
      <t>シンリョウジョ</t>
    </rPh>
    <phoneticPr fontId="7"/>
  </si>
  <si>
    <t>《分娩取扱医師偏在指標に係る参考データ》</t>
    <rPh sb="7" eb="9">
      <t>ヘンザイ</t>
    </rPh>
    <rPh sb="9" eb="11">
      <t>シヒョウ</t>
    </rPh>
    <rPh sb="12" eb="13">
      <t>カカワ</t>
    </rPh>
    <rPh sb="14" eb="16">
      <t>サンコウ</t>
    </rPh>
    <phoneticPr fontId="7"/>
  </si>
  <si>
    <t>※５　「2分娩取扱い医療施設の状況」シート</t>
    <rPh sb="5" eb="7">
      <t>ブンベン</t>
    </rPh>
    <rPh sb="7" eb="9">
      <t>トリアツカ</t>
    </rPh>
    <rPh sb="10" eb="12">
      <t>イリョウ</t>
    </rPh>
    <rPh sb="12" eb="14">
      <t>シセツ</t>
    </rPh>
    <rPh sb="15" eb="17">
      <t>ジョウキョウ</t>
    </rPh>
    <phoneticPr fontId="7"/>
  </si>
  <si>
    <t>・施設あたり分娩取扱い医師数</t>
    <rPh sb="1" eb="3">
      <t>シセツ</t>
    </rPh>
    <rPh sb="6" eb="8">
      <t>ブンベン</t>
    </rPh>
    <rPh sb="8" eb="10">
      <t>トリアツカ</t>
    </rPh>
    <rPh sb="11" eb="14">
      <t>イシスウ</t>
    </rPh>
    <phoneticPr fontId="18"/>
  </si>
  <si>
    <t>総数／病院総数（周産期母子医療センター/総合/地域／その他）／一般診療所</t>
    <rPh sb="0" eb="2">
      <t>ソウスウ</t>
    </rPh>
    <rPh sb="3" eb="5">
      <t>ビョウイン</t>
    </rPh>
    <rPh sb="5" eb="7">
      <t>ソウスウ</t>
    </rPh>
    <rPh sb="20" eb="22">
      <t>ソウゴウ</t>
    </rPh>
    <rPh sb="23" eb="25">
      <t>チイキ</t>
    </rPh>
    <rPh sb="28" eb="29">
      <t>タ</t>
    </rPh>
    <rPh sb="31" eb="33">
      <t>イッパン</t>
    </rPh>
    <rPh sb="33" eb="36">
      <t>シンリョウジョ</t>
    </rPh>
    <phoneticPr fontId="7"/>
  </si>
  <si>
    <t>令和４年産婦人科医会調査</t>
    <rPh sb="0" eb="2">
      <t>レイワ</t>
    </rPh>
    <rPh sb="3" eb="4">
      <t>ネン</t>
    </rPh>
    <phoneticPr fontId="7"/>
  </si>
  <si>
    <t>・施設あたり年間分娩件数</t>
    <rPh sb="1" eb="3">
      <t>シセツ</t>
    </rPh>
    <rPh sb="6" eb="8">
      <t>ネンカン</t>
    </rPh>
    <rPh sb="8" eb="10">
      <t>ブンベン</t>
    </rPh>
    <rPh sb="10" eb="12">
      <t>ケンスウ</t>
    </rPh>
    <phoneticPr fontId="18"/>
  </si>
  <si>
    <t>・施設数</t>
    <rPh sb="1" eb="4">
      <t>シセツスウ</t>
    </rPh>
    <phoneticPr fontId="18"/>
  </si>
  <si>
    <t>・分娩取扱い医師数</t>
    <rPh sb="1" eb="3">
      <t>ブンベン</t>
    </rPh>
    <rPh sb="3" eb="5">
      <t>トリアツカ</t>
    </rPh>
    <rPh sb="6" eb="9">
      <t>イシスウ</t>
    </rPh>
    <phoneticPr fontId="18"/>
  </si>
  <si>
    <t>・分娩取扱い医師数構成比</t>
    <rPh sb="9" eb="12">
      <t>コウセイヒ</t>
    </rPh>
    <phoneticPr fontId="8"/>
  </si>
  <si>
    <t>・年間分娩件数</t>
    <rPh sb="1" eb="3">
      <t>ネンカン</t>
    </rPh>
    <rPh sb="3" eb="5">
      <t>ブンベン</t>
    </rPh>
    <rPh sb="5" eb="7">
      <t>ケンスウ</t>
    </rPh>
    <phoneticPr fontId="18"/>
  </si>
  <si>
    <t>・年間分娩件数構成比</t>
    <rPh sb="1" eb="3">
      <t>ネンカン</t>
    </rPh>
    <rPh sb="3" eb="5">
      <t>ブンベン</t>
    </rPh>
    <rPh sb="5" eb="7">
      <t>ケンスウ</t>
    </rPh>
    <rPh sb="7" eb="10">
      <t>コウセイヒ</t>
    </rPh>
    <phoneticPr fontId="18"/>
  </si>
  <si>
    <t>・分娩取扱い医師数あたり年間分娩件数</t>
    <rPh sb="1" eb="3">
      <t>ブンベン</t>
    </rPh>
    <rPh sb="3" eb="5">
      <t>トリアツカ</t>
    </rPh>
    <rPh sb="6" eb="9">
      <t>イシスウ</t>
    </rPh>
    <rPh sb="12" eb="14">
      <t>ネンカン</t>
    </rPh>
    <rPh sb="14" eb="16">
      <t>ブンベン</t>
    </rPh>
    <rPh sb="16" eb="18">
      <t>ケンスウ</t>
    </rPh>
    <phoneticPr fontId="18"/>
  </si>
  <si>
    <t>【分娩取扱医師偏在指標の算出方法】</t>
    <rPh sb="1" eb="5">
      <t>ブンベントリアツカイ</t>
    </rPh>
    <rPh sb="5" eb="7">
      <t>イシ</t>
    </rPh>
    <rPh sb="7" eb="9">
      <t>ヘンザイ</t>
    </rPh>
    <rPh sb="9" eb="11">
      <t>シヒョウ</t>
    </rPh>
    <rPh sb="12" eb="14">
      <t>サンシュツ</t>
    </rPh>
    <rPh sb="14" eb="16">
      <t>ホウホウ</t>
    </rPh>
    <phoneticPr fontId="7"/>
  </si>
  <si>
    <t>・医師数は、性別・年齢階級別に区分して、平均労働時間の違いを用いて調整する。</t>
    <rPh sb="1" eb="3">
      <t>イシ</t>
    </rPh>
    <rPh sb="3" eb="4">
      <t>スウ</t>
    </rPh>
    <rPh sb="6" eb="8">
      <t>セイベツ</t>
    </rPh>
    <rPh sb="9" eb="11">
      <t>ネンレイ</t>
    </rPh>
    <rPh sb="11" eb="13">
      <t>カイキュウ</t>
    </rPh>
    <rPh sb="13" eb="14">
      <t>ベツ</t>
    </rPh>
    <rPh sb="15" eb="17">
      <t>クブン</t>
    </rPh>
    <rPh sb="20" eb="22">
      <t>ヘイキン</t>
    </rPh>
    <rPh sb="22" eb="24">
      <t>ロウドウ</t>
    </rPh>
    <rPh sb="24" eb="26">
      <t>ジカン</t>
    </rPh>
    <rPh sb="27" eb="28">
      <t>チガ</t>
    </rPh>
    <rPh sb="30" eb="31">
      <t>モチ</t>
    </rPh>
    <rPh sb="33" eb="35">
      <t>チョウセイ</t>
    </rPh>
    <phoneticPr fontId="7"/>
  </si>
  <si>
    <t>分娩取扱医師偏在指標 ＝</t>
    <rPh sb="0" eb="4">
      <t>ブンベントリアツカイ</t>
    </rPh>
    <rPh sb="4" eb="6">
      <t>イシ</t>
    </rPh>
    <rPh sb="6" eb="8">
      <t>ヘンザイ</t>
    </rPh>
    <rPh sb="8" eb="10">
      <t>シヒョウ</t>
    </rPh>
    <phoneticPr fontId="7"/>
  </si>
  <si>
    <r>
      <t>標準化分娩取扱医師数</t>
    </r>
    <r>
      <rPr>
        <vertAlign val="superscript"/>
        <sz val="14"/>
        <color rgb="FFFF0000"/>
        <rFont val="メイリオ"/>
        <family val="3"/>
        <charset val="128"/>
      </rPr>
      <t>(※１)</t>
    </r>
    <rPh sb="0" eb="3">
      <t>ヒョウジュンカ</t>
    </rPh>
    <rPh sb="3" eb="7">
      <t>ブンベントリアツカイ</t>
    </rPh>
    <rPh sb="7" eb="9">
      <t>イシ</t>
    </rPh>
    <rPh sb="9" eb="10">
      <t>スウ</t>
    </rPh>
    <phoneticPr fontId="7"/>
  </si>
  <si>
    <t>Σ（</t>
    <phoneticPr fontId="7"/>
  </si>
  <si>
    <t>性・年齢階級別医師数</t>
    <rPh sb="0" eb="1">
      <t>セイ</t>
    </rPh>
    <rPh sb="2" eb="4">
      <t>ネンレイ</t>
    </rPh>
    <rPh sb="4" eb="6">
      <t>カイキュウ</t>
    </rPh>
    <rPh sb="6" eb="7">
      <t>ベツ</t>
    </rPh>
    <rPh sb="7" eb="9">
      <t>イシ</t>
    </rPh>
    <rPh sb="9" eb="10">
      <t>スウ</t>
    </rPh>
    <phoneticPr fontId="7"/>
  </si>
  <si>
    <t>×　性・年齢階級別平均労働時間</t>
    <rPh sb="2" eb="3">
      <t>セイ</t>
    </rPh>
    <rPh sb="4" eb="6">
      <t>ネンレイ</t>
    </rPh>
    <rPh sb="6" eb="8">
      <t>カイキュウ</t>
    </rPh>
    <rPh sb="8" eb="9">
      <t>ベツ</t>
    </rPh>
    <rPh sb="9" eb="11">
      <t>ヘイキン</t>
    </rPh>
    <rPh sb="11" eb="13">
      <t>ロウドウ</t>
    </rPh>
    <rPh sb="13" eb="15">
      <t>ジカン</t>
    </rPh>
    <phoneticPr fontId="7"/>
  </si>
  <si>
    <t>）</t>
    <phoneticPr fontId="7"/>
  </si>
  <si>
    <r>
      <t>標準化分娩取扱医師数</t>
    </r>
    <r>
      <rPr>
        <vertAlign val="superscript"/>
        <sz val="12"/>
        <color rgb="FFFF0000"/>
        <rFont val="メイリオ"/>
        <family val="3"/>
        <charset val="128"/>
      </rPr>
      <t>(※１)</t>
    </r>
    <r>
      <rPr>
        <sz val="12"/>
        <color theme="1"/>
        <rFont val="メイリオ"/>
        <family val="2"/>
        <charset val="128"/>
      </rPr>
      <t xml:space="preserve"> ＝</t>
    </r>
    <rPh sb="3" eb="5">
      <t>ブンベン</t>
    </rPh>
    <rPh sb="5" eb="7">
      <t>トリアツカイ</t>
    </rPh>
    <phoneticPr fontId="7"/>
  </si>
  <si>
    <r>
      <t>分娩件数</t>
    </r>
    <r>
      <rPr>
        <vertAlign val="superscript"/>
        <sz val="16"/>
        <color rgb="FFFF0000"/>
        <rFont val="メイリオ"/>
        <family val="3"/>
        <charset val="128"/>
      </rPr>
      <t>(※)</t>
    </r>
    <r>
      <rPr>
        <sz val="14"/>
        <color theme="1"/>
        <rFont val="メイリオ"/>
        <family val="2"/>
        <charset val="128"/>
      </rPr>
      <t>　÷　1000件</t>
    </r>
    <rPh sb="0" eb="2">
      <t>ブンベン</t>
    </rPh>
    <rPh sb="2" eb="4">
      <t>ケンスウ</t>
    </rPh>
    <rPh sb="14" eb="15">
      <t>ケン</t>
    </rPh>
    <phoneticPr fontId="7"/>
  </si>
  <si>
    <t>全医師の平均労働時間</t>
    <rPh sb="0" eb="1">
      <t>ゼン</t>
    </rPh>
    <rPh sb="1" eb="3">
      <t>イシ</t>
    </rPh>
    <rPh sb="4" eb="6">
      <t>ヘイキン</t>
    </rPh>
    <rPh sb="6" eb="8">
      <t>ロウドウ</t>
    </rPh>
    <rPh sb="8" eb="10">
      <t>ジカン</t>
    </rPh>
    <phoneticPr fontId="7"/>
  </si>
  <si>
    <r>
      <rPr>
        <sz val="12"/>
        <color rgb="FFFF0000"/>
        <rFont val="メイリオ"/>
        <family val="3"/>
        <charset val="128"/>
      </rPr>
      <t>(※)</t>
    </r>
    <r>
      <rPr>
        <sz val="12"/>
        <color theme="1"/>
        <rFont val="メイリオ"/>
        <family val="2"/>
        <charset val="128"/>
      </rPr>
      <t>　医療施設調査の分娩件数は9月中の分娩数であることから、人口動態調査の年間出生数を用いて調整を行う。</t>
    </r>
    <rPh sb="4" eb="6">
      <t>イリョウ</t>
    </rPh>
    <rPh sb="6" eb="8">
      <t>シセツ</t>
    </rPh>
    <rPh sb="8" eb="10">
      <t>チョウサ</t>
    </rPh>
    <rPh sb="11" eb="13">
      <t>ブンベン</t>
    </rPh>
    <rPh sb="13" eb="15">
      <t>ケンスウ</t>
    </rPh>
    <rPh sb="17" eb="19">
      <t>ガツチュウ</t>
    </rPh>
    <rPh sb="20" eb="22">
      <t>ブンベン</t>
    </rPh>
    <rPh sb="22" eb="23">
      <t>スウ</t>
    </rPh>
    <rPh sb="31" eb="33">
      <t>ジンコウ</t>
    </rPh>
    <rPh sb="33" eb="35">
      <t>ドウタイ</t>
    </rPh>
    <rPh sb="35" eb="37">
      <t>チョウサ</t>
    </rPh>
    <rPh sb="38" eb="40">
      <t>ネンカン</t>
    </rPh>
    <rPh sb="40" eb="42">
      <t>シュッセイ</t>
    </rPh>
    <rPh sb="42" eb="43">
      <t>スウ</t>
    </rPh>
    <rPh sb="44" eb="45">
      <t>モチ</t>
    </rPh>
    <rPh sb="47" eb="49">
      <t>チョウセイ</t>
    </rPh>
    <rPh sb="50" eb="51">
      <t>オコナ</t>
    </rPh>
    <phoneticPr fontId="14"/>
  </si>
  <si>
    <t>　内容説明〔【23年11月版】分娩取扱医師偏在指標.xlsx〕</t>
    <rPh sb="1" eb="3">
      <t>ナイヨウ</t>
    </rPh>
    <rPh sb="3" eb="5">
      <t>セツメイ</t>
    </rPh>
    <rPh sb="9" eb="10">
      <t>ネン</t>
    </rPh>
    <rPh sb="12" eb="13">
      <t>ガツ</t>
    </rPh>
    <rPh sb="13" eb="14">
      <t>ハン</t>
    </rPh>
    <rPh sb="15" eb="17">
      <t>ブンベン</t>
    </rPh>
    <rPh sb="17" eb="19">
      <t>トリアツカイ</t>
    </rPh>
    <rPh sb="19" eb="21">
      <t>イシ</t>
    </rPh>
    <rPh sb="21" eb="23">
      <t>ヘンザイ</t>
    </rPh>
    <rPh sb="23" eb="25">
      <t>シヒョウ</t>
    </rPh>
    <phoneticPr fontId="7"/>
  </si>
  <si>
    <t>2/2</t>
    <phoneticPr fontId="7"/>
  </si>
  <si>
    <t>【指標作成に用いるデータ】</t>
    <rPh sb="1" eb="3">
      <t>シヒョウ</t>
    </rPh>
    <rPh sb="3" eb="5">
      <t>サクセイ</t>
    </rPh>
    <rPh sb="6" eb="7">
      <t>モチ</t>
    </rPh>
    <phoneticPr fontId="7"/>
  </si>
  <si>
    <t>※１　分娩取扱医師数</t>
    <rPh sb="3" eb="7">
      <t>ブンベントリアツカイ</t>
    </rPh>
    <rPh sb="7" eb="9">
      <t>イシ</t>
    </rPh>
    <rPh sb="9" eb="10">
      <t>スウ</t>
    </rPh>
    <phoneticPr fontId="7"/>
  </si>
  <si>
    <t>・医師・歯科医師・薬剤師統計（2020年）</t>
  </si>
  <si>
    <t>※１-１　標準化分娩取扱医師数</t>
    <rPh sb="5" eb="8">
      <t>ヒョウジュンカ</t>
    </rPh>
    <rPh sb="8" eb="12">
      <t>ブンベントリアツカイ</t>
    </rPh>
    <rPh sb="12" eb="14">
      <t>イシ</t>
    </rPh>
    <rPh sb="14" eb="15">
      <t>カズ</t>
    </rPh>
    <phoneticPr fontId="14"/>
  </si>
  <si>
    <t>・下記の「分娩取扱医師数」に「労働時間調整係数」を乗じた数値。</t>
    <rPh sb="1" eb="3">
      <t>カキ</t>
    </rPh>
    <rPh sb="5" eb="9">
      <t>ブンベントリアツカイ</t>
    </rPh>
    <rPh sb="9" eb="11">
      <t>イシ</t>
    </rPh>
    <rPh sb="11" eb="12">
      <t>スウ</t>
    </rPh>
    <rPh sb="15" eb="17">
      <t>ロウドウ</t>
    </rPh>
    <rPh sb="17" eb="19">
      <t>ジカン</t>
    </rPh>
    <rPh sb="19" eb="21">
      <t>チョウセイ</t>
    </rPh>
    <rPh sb="21" eb="23">
      <t>ケイスウ</t>
    </rPh>
    <rPh sb="25" eb="26">
      <t>ジョウ</t>
    </rPh>
    <rPh sb="28" eb="30">
      <t>スウチ</t>
    </rPh>
    <phoneticPr fontId="7"/>
  </si>
  <si>
    <t>※１-2　分娩取扱医師数</t>
    <rPh sb="5" eb="9">
      <t>ブンベントリアツカイ</t>
    </rPh>
    <rPh sb="9" eb="11">
      <t>イシ</t>
    </rPh>
    <rPh sb="11" eb="12">
      <t>スウ</t>
    </rPh>
    <phoneticPr fontId="14"/>
  </si>
  <si>
    <t>・医師・歯科医師・薬剤師統計（2020年）　12月31日現在の医療施設（病院及び診療所）従事医師数（常勤＋非常勤）のうち、分娩を取り扱っており、かつ主たる診療科の「産婦人科」、</t>
    <rPh sb="50" eb="52">
      <t>ジョウキン</t>
    </rPh>
    <rPh sb="53" eb="56">
      <t>ヒジョウキン</t>
    </rPh>
    <rPh sb="61" eb="63">
      <t>ブンベン</t>
    </rPh>
    <rPh sb="64" eb="65">
      <t>ト</t>
    </rPh>
    <rPh sb="66" eb="67">
      <t>アツカ</t>
    </rPh>
    <rPh sb="74" eb="75">
      <t>シュ</t>
    </rPh>
    <rPh sb="77" eb="79">
      <t>シンリョウ</t>
    </rPh>
    <rPh sb="79" eb="80">
      <t>カ</t>
    </rPh>
    <rPh sb="82" eb="86">
      <t>サンフジンカ</t>
    </rPh>
    <phoneticPr fontId="7"/>
  </si>
  <si>
    <t>　「産科」、「婦人科」のいずれかに従事している医師数（性・年齢階級別に独自集計）。</t>
    <rPh sb="7" eb="10">
      <t>フジンカ</t>
    </rPh>
    <rPh sb="35" eb="39">
      <t>ドクジシュウケイ</t>
    </rPh>
    <phoneticPr fontId="14"/>
  </si>
  <si>
    <t>※１-3　労働時間調整係数</t>
    <rPh sb="5" eb="7">
      <t>ロウドウ</t>
    </rPh>
    <rPh sb="7" eb="9">
      <t>ジカン</t>
    </rPh>
    <rPh sb="9" eb="11">
      <t>チョウセイ</t>
    </rPh>
    <rPh sb="11" eb="13">
      <t>ケイスウ</t>
    </rPh>
    <phoneticPr fontId="14"/>
  </si>
  <si>
    <t>・令和4年7月「医師の勤務環境把握に関する調査」(研究班・厚生労働省医政局医事課)より、医療施設従事医師の性・年齢階級別の平均労働時間（主たる勤務先以外における労働時間を含む）を算出。</t>
    <rPh sb="1" eb="3">
      <t>レイワ</t>
    </rPh>
    <rPh sb="4" eb="5">
      <t>ネン</t>
    </rPh>
    <rPh sb="6" eb="7">
      <t>ガツ</t>
    </rPh>
    <rPh sb="29" eb="31">
      <t>コウセイ</t>
    </rPh>
    <rPh sb="31" eb="34">
      <t>ロウドウショウ</t>
    </rPh>
    <rPh sb="34" eb="37">
      <t>イセイキョク</t>
    </rPh>
    <rPh sb="37" eb="40">
      <t>イジカ</t>
    </rPh>
    <rPh sb="68" eb="69">
      <t>シュ</t>
    </rPh>
    <rPh sb="71" eb="76">
      <t>キンムサキイガイ</t>
    </rPh>
    <rPh sb="80" eb="84">
      <t>ロウドウジカン</t>
    </rPh>
    <rPh sb="85" eb="86">
      <t>フク</t>
    </rPh>
    <phoneticPr fontId="7"/>
  </si>
  <si>
    <r>
      <t xml:space="preserve">　当該地域の労働時間調整係数＝ </t>
    </r>
    <r>
      <rPr>
        <sz val="14"/>
        <color theme="1"/>
        <rFont val="メイリオ"/>
        <family val="3"/>
        <charset val="128"/>
      </rPr>
      <t>Σ</t>
    </r>
    <r>
      <rPr>
        <sz val="14"/>
        <color theme="1"/>
        <rFont val="メイリオ"/>
        <family val="2"/>
        <charset val="128"/>
      </rPr>
      <t xml:space="preserve"> ( </t>
    </r>
    <r>
      <rPr>
        <sz val="12"/>
        <color theme="1"/>
        <rFont val="メイリオ"/>
        <family val="3"/>
        <charset val="128"/>
      </rPr>
      <t>当該地域の</t>
    </r>
    <r>
      <rPr>
        <sz val="12"/>
        <color theme="1"/>
        <rFont val="メイリオ"/>
        <family val="2"/>
        <charset val="128"/>
      </rPr>
      <t>性・年齢階級別医療施設従事医師数 × 性・年齢階級別医師の平均労働時間数 ÷ 全医師の平均労働時間数 ) ÷ 当該地域の医療施設従事医師数</t>
    </r>
    <rPh sb="1" eb="3">
      <t>トウガイ</t>
    </rPh>
    <rPh sb="3" eb="5">
      <t>チイキ</t>
    </rPh>
    <rPh sb="6" eb="8">
      <t>ロウドウ</t>
    </rPh>
    <rPh sb="8" eb="10">
      <t>ジカン</t>
    </rPh>
    <rPh sb="10" eb="12">
      <t>チョウセイ</t>
    </rPh>
    <rPh sb="12" eb="14">
      <t>ケイスウ</t>
    </rPh>
    <rPh sb="20" eb="22">
      <t>トウガイ</t>
    </rPh>
    <rPh sb="22" eb="24">
      <t>チイキ</t>
    </rPh>
    <rPh sb="25" eb="26">
      <t>セイ</t>
    </rPh>
    <rPh sb="27" eb="29">
      <t>ネンレイ</t>
    </rPh>
    <rPh sb="29" eb="31">
      <t>カイキュウ</t>
    </rPh>
    <rPh sb="31" eb="32">
      <t>ベツ</t>
    </rPh>
    <rPh sb="32" eb="36">
      <t>イリョウシセツ</t>
    </rPh>
    <rPh sb="36" eb="38">
      <t>ジュウジ</t>
    </rPh>
    <rPh sb="38" eb="40">
      <t>イシ</t>
    </rPh>
    <rPh sb="40" eb="41">
      <t>スウ</t>
    </rPh>
    <rPh sb="44" eb="45">
      <t>セイ</t>
    </rPh>
    <rPh sb="46" eb="48">
      <t>ネンレイ</t>
    </rPh>
    <rPh sb="48" eb="50">
      <t>カイキュウ</t>
    </rPh>
    <rPh sb="50" eb="51">
      <t>ベツ</t>
    </rPh>
    <rPh sb="51" eb="53">
      <t>イシ</t>
    </rPh>
    <rPh sb="54" eb="56">
      <t>ヘイキン</t>
    </rPh>
    <rPh sb="56" eb="58">
      <t>ロウドウ</t>
    </rPh>
    <rPh sb="58" eb="61">
      <t>ジカンスウ</t>
    </rPh>
    <rPh sb="64" eb="65">
      <t>ゼン</t>
    </rPh>
    <rPh sb="65" eb="67">
      <t>イシ</t>
    </rPh>
    <rPh sb="68" eb="70">
      <t>ヘイキン</t>
    </rPh>
    <rPh sb="70" eb="72">
      <t>ロウドウ</t>
    </rPh>
    <rPh sb="72" eb="75">
      <t>ジカンスウ</t>
    </rPh>
    <rPh sb="80" eb="82">
      <t>トウガイ</t>
    </rPh>
    <rPh sb="82" eb="84">
      <t>チイキ</t>
    </rPh>
    <rPh sb="85" eb="89">
      <t>イリョウシセツ</t>
    </rPh>
    <rPh sb="89" eb="91">
      <t>ジュウジ</t>
    </rPh>
    <rPh sb="91" eb="93">
      <t>イシ</t>
    </rPh>
    <rPh sb="93" eb="94">
      <t>スウ</t>
    </rPh>
    <phoneticPr fontId="14"/>
  </si>
  <si>
    <t>※１-4　診療所従事医師数割合</t>
    <rPh sb="5" eb="8">
      <t>シンリョウジョ</t>
    </rPh>
    <phoneticPr fontId="14"/>
  </si>
  <si>
    <t>・医師・歯科医師・薬剤師統計（2020年）　12月31日現在の医療施設（病院及び診療所）従事医師数（常勤＋非常勤）に占める診療所の従事医師数割合。</t>
    <rPh sb="50" eb="52">
      <t>ジョウキン</t>
    </rPh>
    <rPh sb="53" eb="56">
      <t>ヒジョウキン</t>
    </rPh>
    <rPh sb="58" eb="59">
      <t>シ</t>
    </rPh>
    <rPh sb="61" eb="64">
      <t>シンリョウジョ</t>
    </rPh>
    <rPh sb="65" eb="67">
      <t>ジュウジ</t>
    </rPh>
    <rPh sb="67" eb="69">
      <t>イシ</t>
    </rPh>
    <rPh sb="69" eb="70">
      <t>スウ</t>
    </rPh>
    <rPh sb="70" eb="72">
      <t>ワリアイ</t>
    </rPh>
    <phoneticPr fontId="7"/>
  </si>
  <si>
    <t>※２　分娩件数</t>
    <rPh sb="3" eb="5">
      <t>ブンベン</t>
    </rPh>
    <rPh sb="5" eb="7">
      <t>ケンスウ</t>
    </rPh>
    <phoneticPr fontId="7"/>
  </si>
  <si>
    <t>・医療施設調査（2017年）　病院票及び一般診療所票の「分娩（正常分娩を含む）」の9月中の実施件数。</t>
    <rPh sb="28" eb="30">
      <t>ブンベン</t>
    </rPh>
    <rPh sb="31" eb="33">
      <t>セイジョウ</t>
    </rPh>
    <rPh sb="33" eb="35">
      <t>ブンベン</t>
    </rPh>
    <rPh sb="36" eb="37">
      <t>フク</t>
    </rPh>
    <rPh sb="47" eb="49">
      <t>ケンスウ</t>
    </rPh>
    <phoneticPr fontId="7"/>
  </si>
  <si>
    <t>※２-１　年間調整後分娩件数</t>
    <rPh sb="5" eb="7">
      <t>ネンカン</t>
    </rPh>
    <rPh sb="7" eb="10">
      <t>チョウセイゴ</t>
    </rPh>
    <rPh sb="10" eb="12">
      <t>ブンベン</t>
    </rPh>
    <rPh sb="12" eb="14">
      <t>ケンスウ</t>
    </rPh>
    <phoneticPr fontId="7"/>
  </si>
  <si>
    <t>・人口動態調査の出生数から（2017年1月～12月）、9月の一日あたり出生数を年間の一日あたり出生数で除した「９月の出生調整係数（1.054）」を求めたのち、以下の方法で年間の分娩件数を算出。</t>
    <rPh sb="1" eb="3">
      <t>ジンコウ</t>
    </rPh>
    <rPh sb="3" eb="5">
      <t>ドウタイ</t>
    </rPh>
    <rPh sb="5" eb="7">
      <t>チョウサ</t>
    </rPh>
    <rPh sb="8" eb="10">
      <t>シュッセイ</t>
    </rPh>
    <rPh sb="10" eb="11">
      <t>スウ</t>
    </rPh>
    <rPh sb="18" eb="19">
      <t>ネン</t>
    </rPh>
    <rPh sb="20" eb="21">
      <t>ガツ</t>
    </rPh>
    <rPh sb="24" eb="25">
      <t>ガツ</t>
    </rPh>
    <rPh sb="28" eb="29">
      <t>ガツ</t>
    </rPh>
    <rPh sb="30" eb="32">
      <t>イチニチ</t>
    </rPh>
    <rPh sb="35" eb="37">
      <t>シュッセイ</t>
    </rPh>
    <rPh sb="37" eb="38">
      <t>スウ</t>
    </rPh>
    <rPh sb="39" eb="41">
      <t>ネンカン</t>
    </rPh>
    <rPh sb="42" eb="44">
      <t>イチニチ</t>
    </rPh>
    <rPh sb="47" eb="49">
      <t>シュッセイ</t>
    </rPh>
    <rPh sb="49" eb="50">
      <t>スウ</t>
    </rPh>
    <rPh sb="51" eb="52">
      <t>ジョ</t>
    </rPh>
    <rPh sb="56" eb="57">
      <t>ガツ</t>
    </rPh>
    <rPh sb="58" eb="60">
      <t>シュッセイ</t>
    </rPh>
    <rPh sb="60" eb="62">
      <t>チョウセイ</t>
    </rPh>
    <rPh sb="62" eb="64">
      <t>ケイスウ</t>
    </rPh>
    <rPh sb="73" eb="74">
      <t>モト</t>
    </rPh>
    <rPh sb="79" eb="81">
      <t>イカ</t>
    </rPh>
    <rPh sb="82" eb="84">
      <t>ホウホウ</t>
    </rPh>
    <rPh sb="85" eb="87">
      <t>ネンカン</t>
    </rPh>
    <rPh sb="88" eb="90">
      <t>ブンベン</t>
    </rPh>
    <rPh sb="90" eb="92">
      <t>ケンスウ</t>
    </rPh>
    <rPh sb="93" eb="95">
      <t>サンシュツ</t>
    </rPh>
    <phoneticPr fontId="7"/>
  </si>
  <si>
    <t>　年間調整後分娩件数 = （9月中の分娩件数 ÷ 30 × 365）÷ 9月の出生調整係数</t>
    <rPh sb="1" eb="3">
      <t>ネンカン</t>
    </rPh>
    <rPh sb="3" eb="5">
      <t>チョウセイ</t>
    </rPh>
    <rPh sb="5" eb="6">
      <t>ゴ</t>
    </rPh>
    <rPh sb="6" eb="8">
      <t>ブンベン</t>
    </rPh>
    <rPh sb="8" eb="10">
      <t>ケンスウ</t>
    </rPh>
    <rPh sb="15" eb="16">
      <t>ガツ</t>
    </rPh>
    <rPh sb="16" eb="17">
      <t>チュウ</t>
    </rPh>
    <rPh sb="37" eb="38">
      <t>ガツ</t>
    </rPh>
    <rPh sb="39" eb="41">
      <t>シュッセイ</t>
    </rPh>
    <rPh sb="41" eb="43">
      <t>チョウセイ</t>
    </rPh>
    <phoneticPr fontId="14"/>
  </si>
  <si>
    <t>※２-２　診療所分娩件数割合</t>
    <phoneticPr fontId="7"/>
  </si>
  <si>
    <t>・医療施設調査（2017年）　病院票及び一般診療所票の「分娩（正常分娩を含む）」の9月中の実施件数に占める一般診療所の分娩件数割合。</t>
    <rPh sb="28" eb="30">
      <t>ブンベン</t>
    </rPh>
    <rPh sb="31" eb="33">
      <t>セイジョウ</t>
    </rPh>
    <rPh sb="33" eb="35">
      <t>ブンベン</t>
    </rPh>
    <rPh sb="36" eb="37">
      <t>フク</t>
    </rPh>
    <rPh sb="47" eb="49">
      <t>ケンスウ</t>
    </rPh>
    <rPh sb="50" eb="51">
      <t>シ</t>
    </rPh>
    <rPh sb="53" eb="55">
      <t>イッパン</t>
    </rPh>
    <rPh sb="55" eb="58">
      <t>シンリョウジョ</t>
    </rPh>
    <rPh sb="59" eb="61">
      <t>ブンベン</t>
    </rPh>
    <rPh sb="61" eb="63">
      <t>ケンスウ</t>
    </rPh>
    <rPh sb="63" eb="65">
      <t>ワリアイ</t>
    </rPh>
    <phoneticPr fontId="7"/>
  </si>
  <si>
    <t>※３　分娩取扱い医療施設の状況</t>
    <rPh sb="3" eb="5">
      <t>ブンベン</t>
    </rPh>
    <rPh sb="5" eb="7">
      <t>トリアツカ</t>
    </rPh>
    <rPh sb="8" eb="10">
      <t>イリョウ</t>
    </rPh>
    <rPh sb="10" eb="12">
      <t>シセツ</t>
    </rPh>
    <rPh sb="13" eb="15">
      <t>ジョウキョウ</t>
    </rPh>
    <phoneticPr fontId="7"/>
  </si>
  <si>
    <t>・産婦人科医会調査（2022年）　分娩取扱い医療施設の状況</t>
    <rPh sb="17" eb="19">
      <t>ブンベン</t>
    </rPh>
    <rPh sb="19" eb="21">
      <t>トリアツカ</t>
    </rPh>
    <rPh sb="22" eb="24">
      <t>イリョウ</t>
    </rPh>
    <rPh sb="24" eb="26">
      <t>シセツ</t>
    </rPh>
    <rPh sb="27" eb="29">
      <t>ジョウキョウ</t>
    </rPh>
    <phoneticPr fontId="7"/>
  </si>
  <si>
    <t>※４-１　施設あたり分娩取扱い医師数</t>
    <rPh sb="5" eb="7">
      <t>シセツ</t>
    </rPh>
    <rPh sb="10" eb="12">
      <t>ブンベン</t>
    </rPh>
    <rPh sb="12" eb="14">
      <t>トリアツカ</t>
    </rPh>
    <rPh sb="15" eb="18">
      <t>イシスウ</t>
    </rPh>
    <phoneticPr fontId="7"/>
  </si>
  <si>
    <t>・産婦人科医会調査（2022年）　医療施設（病院及び診療所）の分娩取扱い医師数（常勤職員、非常勤職員含む）を同調査での医療施設数で除した数値。</t>
    <rPh sb="17" eb="19">
      <t>イリョウ</t>
    </rPh>
    <rPh sb="19" eb="21">
      <t>シセツ</t>
    </rPh>
    <rPh sb="22" eb="24">
      <t>ビョウイン</t>
    </rPh>
    <rPh sb="24" eb="25">
      <t>オヨ</t>
    </rPh>
    <rPh sb="26" eb="29">
      <t>シンリョウジョ</t>
    </rPh>
    <rPh sb="31" eb="33">
      <t>ブンベン</t>
    </rPh>
    <rPh sb="33" eb="35">
      <t>トリアツカ</t>
    </rPh>
    <rPh sb="36" eb="38">
      <t>イシ</t>
    </rPh>
    <rPh sb="38" eb="39">
      <t>スウ</t>
    </rPh>
    <rPh sb="40" eb="42">
      <t>ジョウキン</t>
    </rPh>
    <rPh sb="42" eb="44">
      <t>ショクイン</t>
    </rPh>
    <rPh sb="45" eb="48">
      <t>ヒジョウキン</t>
    </rPh>
    <rPh sb="48" eb="50">
      <t>ショクイン</t>
    </rPh>
    <rPh sb="50" eb="51">
      <t>フク</t>
    </rPh>
    <rPh sb="54" eb="55">
      <t>ドウ</t>
    </rPh>
    <rPh sb="55" eb="57">
      <t>チョウサ</t>
    </rPh>
    <rPh sb="59" eb="61">
      <t>イリョウ</t>
    </rPh>
    <rPh sb="61" eb="63">
      <t>シセツ</t>
    </rPh>
    <rPh sb="63" eb="64">
      <t>スウ</t>
    </rPh>
    <rPh sb="65" eb="66">
      <t>ジョ</t>
    </rPh>
    <rPh sb="68" eb="70">
      <t>スウチ</t>
    </rPh>
    <phoneticPr fontId="7"/>
  </si>
  <si>
    <t>※４-２　施設あたり年間分娩件数</t>
    <rPh sb="5" eb="7">
      <t>シセツ</t>
    </rPh>
    <rPh sb="10" eb="12">
      <t>ネンカン</t>
    </rPh>
    <rPh sb="12" eb="14">
      <t>ブンベン</t>
    </rPh>
    <rPh sb="14" eb="16">
      <t>ケンスウ</t>
    </rPh>
    <phoneticPr fontId="7"/>
  </si>
  <si>
    <t>・産婦人科医会調査（2022年）　2021年1月-12月での分娩件数を同調査での医療施設数で除した数値。</t>
    <rPh sb="21" eb="22">
      <t>ネン</t>
    </rPh>
    <rPh sb="23" eb="24">
      <t>ガツ</t>
    </rPh>
    <rPh sb="27" eb="28">
      <t>ガツ</t>
    </rPh>
    <rPh sb="30" eb="32">
      <t>ブンベン</t>
    </rPh>
    <rPh sb="32" eb="34">
      <t>ケンスウ</t>
    </rPh>
    <rPh sb="35" eb="36">
      <t>ドウ</t>
    </rPh>
    <rPh sb="36" eb="38">
      <t>チョウサ</t>
    </rPh>
    <rPh sb="40" eb="42">
      <t>イリョウ</t>
    </rPh>
    <rPh sb="42" eb="44">
      <t>シセツ</t>
    </rPh>
    <rPh sb="44" eb="45">
      <t>スウ</t>
    </rPh>
    <rPh sb="46" eb="47">
      <t>ジョ</t>
    </rPh>
    <rPh sb="49" eb="51">
      <t>スウチ</t>
    </rPh>
    <phoneticPr fontId="7"/>
  </si>
  <si>
    <t>※４-３　施設数</t>
    <rPh sb="5" eb="8">
      <t>シセツスウ</t>
    </rPh>
    <phoneticPr fontId="7"/>
  </si>
  <si>
    <t>・産婦人科医会調査（2022年）　分娩を取り扱っている医療施設数（病院及び診療所）。</t>
    <rPh sb="17" eb="19">
      <t>ブンベン</t>
    </rPh>
    <rPh sb="20" eb="21">
      <t>ト</t>
    </rPh>
    <rPh sb="22" eb="23">
      <t>アツカ</t>
    </rPh>
    <rPh sb="27" eb="29">
      <t>イリョウ</t>
    </rPh>
    <rPh sb="29" eb="31">
      <t>シセツ</t>
    </rPh>
    <rPh sb="31" eb="32">
      <t>スウ</t>
    </rPh>
    <rPh sb="33" eb="35">
      <t>ビョウイン</t>
    </rPh>
    <rPh sb="35" eb="36">
      <t>オヨ</t>
    </rPh>
    <rPh sb="37" eb="40">
      <t>シンリョウジョ</t>
    </rPh>
    <phoneticPr fontId="7"/>
  </si>
  <si>
    <t>※４-４　分娩取扱い医師数</t>
    <rPh sb="5" eb="7">
      <t>ブンベン</t>
    </rPh>
    <rPh sb="7" eb="9">
      <t>トリアツカ</t>
    </rPh>
    <rPh sb="10" eb="13">
      <t>イシスウ</t>
    </rPh>
    <phoneticPr fontId="7"/>
  </si>
  <si>
    <t>・産婦人科医会調査（2022年）　医療施設（病院及び診療所）の分娩取扱い医師数（常勤職員、非常勤職員含む）。</t>
    <rPh sb="17" eb="19">
      <t>イリョウ</t>
    </rPh>
    <rPh sb="19" eb="21">
      <t>シセツ</t>
    </rPh>
    <rPh sb="22" eb="24">
      <t>ビョウイン</t>
    </rPh>
    <rPh sb="24" eb="25">
      <t>オヨ</t>
    </rPh>
    <rPh sb="26" eb="29">
      <t>シンリョウジョ</t>
    </rPh>
    <rPh sb="31" eb="33">
      <t>ブンベン</t>
    </rPh>
    <rPh sb="33" eb="35">
      <t>トリアツカ</t>
    </rPh>
    <rPh sb="36" eb="38">
      <t>イシ</t>
    </rPh>
    <rPh sb="38" eb="39">
      <t>スウ</t>
    </rPh>
    <rPh sb="40" eb="42">
      <t>ジョウキン</t>
    </rPh>
    <rPh sb="42" eb="44">
      <t>ショクイン</t>
    </rPh>
    <rPh sb="45" eb="48">
      <t>ヒジョウキン</t>
    </rPh>
    <rPh sb="48" eb="50">
      <t>ショクイン</t>
    </rPh>
    <rPh sb="50" eb="51">
      <t>フク</t>
    </rPh>
    <phoneticPr fontId="7"/>
  </si>
  <si>
    <t>※４-５　分娩取扱い医師数構成比</t>
    <rPh sb="13" eb="16">
      <t>コウセイヒ</t>
    </rPh>
    <phoneticPr fontId="14"/>
  </si>
  <si>
    <t>・産婦人科医会調査（2022年）　医療施設（病院及び診療所）の分娩取扱い医師数（常勤職員、非常勤職員含む）の施設種類ごとの構成比。</t>
    <rPh sb="17" eb="19">
      <t>イリョウ</t>
    </rPh>
    <rPh sb="19" eb="21">
      <t>シセツ</t>
    </rPh>
    <rPh sb="22" eb="24">
      <t>ビョウイン</t>
    </rPh>
    <rPh sb="24" eb="25">
      <t>オヨ</t>
    </rPh>
    <rPh sb="26" eb="29">
      <t>シンリョウジョ</t>
    </rPh>
    <rPh sb="31" eb="33">
      <t>ブンベン</t>
    </rPh>
    <rPh sb="33" eb="35">
      <t>トリアツカ</t>
    </rPh>
    <rPh sb="36" eb="38">
      <t>イシ</t>
    </rPh>
    <rPh sb="38" eb="39">
      <t>スウ</t>
    </rPh>
    <rPh sb="40" eb="42">
      <t>ジョウキン</t>
    </rPh>
    <rPh sb="42" eb="44">
      <t>ショクイン</t>
    </rPh>
    <rPh sb="45" eb="48">
      <t>ヒジョウキン</t>
    </rPh>
    <rPh sb="48" eb="50">
      <t>ショクイン</t>
    </rPh>
    <rPh sb="50" eb="51">
      <t>フク</t>
    </rPh>
    <rPh sb="54" eb="56">
      <t>シセツ</t>
    </rPh>
    <rPh sb="56" eb="58">
      <t>シュルイ</t>
    </rPh>
    <rPh sb="61" eb="64">
      <t>コウセイヒ</t>
    </rPh>
    <phoneticPr fontId="7"/>
  </si>
  <si>
    <t>※４-６　年間分娩件数</t>
    <rPh sb="5" eb="7">
      <t>ネンカン</t>
    </rPh>
    <rPh sb="7" eb="9">
      <t>ブンベン</t>
    </rPh>
    <rPh sb="9" eb="11">
      <t>ケンスウ</t>
    </rPh>
    <phoneticPr fontId="7"/>
  </si>
  <si>
    <t>・産婦人科医会調査（2022年）　2021年1月-12月での分娩件数。</t>
    <rPh sb="21" eb="22">
      <t>ネン</t>
    </rPh>
    <rPh sb="23" eb="24">
      <t>ガツ</t>
    </rPh>
    <rPh sb="27" eb="28">
      <t>ガツ</t>
    </rPh>
    <rPh sb="30" eb="32">
      <t>ブンベン</t>
    </rPh>
    <rPh sb="32" eb="34">
      <t>ケンスウ</t>
    </rPh>
    <phoneticPr fontId="7"/>
  </si>
  <si>
    <t>※４-７　年間分娩件数構成比</t>
    <rPh sb="5" eb="7">
      <t>ネンカン</t>
    </rPh>
    <rPh sb="7" eb="9">
      <t>ブンベン</t>
    </rPh>
    <rPh sb="9" eb="11">
      <t>ケンスウ</t>
    </rPh>
    <rPh sb="11" eb="14">
      <t>コウセイヒ</t>
    </rPh>
    <phoneticPr fontId="7"/>
  </si>
  <si>
    <t>・産婦人科医会調査（2022年）　2021年1月-12月での分娩件数の施設種類ごとの構成比。</t>
    <rPh sb="21" eb="22">
      <t>ネン</t>
    </rPh>
    <rPh sb="23" eb="24">
      <t>ガツ</t>
    </rPh>
    <rPh sb="27" eb="28">
      <t>ガツ</t>
    </rPh>
    <rPh sb="30" eb="32">
      <t>ブンベン</t>
    </rPh>
    <rPh sb="32" eb="34">
      <t>ケンスウ</t>
    </rPh>
    <rPh sb="35" eb="37">
      <t>シセツ</t>
    </rPh>
    <rPh sb="37" eb="39">
      <t>シュルイ</t>
    </rPh>
    <rPh sb="42" eb="45">
      <t>コウセイヒ</t>
    </rPh>
    <phoneticPr fontId="7"/>
  </si>
  <si>
    <t>※４-８　分娩取扱い医師数あたり年間分娩件数</t>
    <rPh sb="5" eb="7">
      <t>ブンベン</t>
    </rPh>
    <rPh sb="7" eb="9">
      <t>トリアツカ</t>
    </rPh>
    <rPh sb="10" eb="13">
      <t>イシスウ</t>
    </rPh>
    <rPh sb="16" eb="18">
      <t>ネンカン</t>
    </rPh>
    <rPh sb="18" eb="20">
      <t>ブンベン</t>
    </rPh>
    <rPh sb="20" eb="22">
      <t>ケンスウ</t>
    </rPh>
    <phoneticPr fontId="7"/>
  </si>
  <si>
    <t>・産婦人科医会調査（2022年）　2021年1月-12月での分娩件数を同調査での分娩取扱い医師数で除した数値。</t>
    <rPh sb="21" eb="22">
      <t>ネン</t>
    </rPh>
    <rPh sb="23" eb="24">
      <t>ガツ</t>
    </rPh>
    <rPh sb="27" eb="28">
      <t>ガツ</t>
    </rPh>
    <rPh sb="30" eb="32">
      <t>ブンベン</t>
    </rPh>
    <rPh sb="32" eb="34">
      <t>ケンスウ</t>
    </rPh>
    <rPh sb="35" eb="36">
      <t>ドウ</t>
    </rPh>
    <rPh sb="36" eb="38">
      <t>チョウサ</t>
    </rPh>
    <rPh sb="40" eb="42">
      <t>ブンベン</t>
    </rPh>
    <rPh sb="42" eb="44">
      <t>トリアツカ</t>
    </rPh>
    <rPh sb="45" eb="47">
      <t>イシ</t>
    </rPh>
    <rPh sb="47" eb="48">
      <t>スウ</t>
    </rPh>
    <rPh sb="49" eb="50">
      <t>ジョ</t>
    </rPh>
    <rPh sb="52" eb="54">
      <t>スウチ</t>
    </rPh>
    <phoneticPr fontId="7"/>
  </si>
  <si>
    <t>都道府県を選択</t>
    <rPh sb="0" eb="1">
      <t>ト</t>
    </rPh>
    <rPh sb="1" eb="4">
      <t>ドウフケン</t>
    </rPh>
    <rPh sb="5" eb="7">
      <t>センタク</t>
    </rPh>
    <phoneticPr fontId="7"/>
  </si>
  <si>
    <r>
      <t>　外来医療の状況（都道府県内二次医療圏比較）</t>
    </r>
    <r>
      <rPr>
        <b/>
        <sz val="26"/>
        <color theme="0"/>
        <rFont val="メイリオ"/>
        <family val="3"/>
        <charset val="128"/>
      </rPr>
      <t>①通院外来／時間外等外来</t>
    </r>
    <rPh sb="1" eb="3">
      <t>ガイライ</t>
    </rPh>
    <rPh sb="3" eb="5">
      <t>イリョウ</t>
    </rPh>
    <rPh sb="6" eb="8">
      <t>ジョウキョウ</t>
    </rPh>
    <rPh sb="23" eb="25">
      <t>ツウイン</t>
    </rPh>
    <rPh sb="25" eb="27">
      <t>ガイライ</t>
    </rPh>
    <rPh sb="28" eb="31">
      <t>ジカンガイ</t>
    </rPh>
    <rPh sb="31" eb="32">
      <t>ナド</t>
    </rPh>
    <rPh sb="32" eb="34">
      <t>ガイライ</t>
    </rPh>
    <phoneticPr fontId="7"/>
  </si>
  <si>
    <t>1/3</t>
    <phoneticPr fontId="7"/>
  </si>
  <si>
    <t>01 北海道</t>
  </si>
  <si>
    <t>02 青森県</t>
  </si>
  <si>
    <t>03 岩手県</t>
  </si>
  <si>
    <t>04 宮城県</t>
  </si>
  <si>
    <t>05 秋田県</t>
  </si>
  <si>
    <t>通院外来</t>
    <rPh sb="0" eb="2">
      <t>ツウイン</t>
    </rPh>
    <rPh sb="2" eb="4">
      <t>ガイライ</t>
    </rPh>
    <phoneticPr fontId="7"/>
  </si>
  <si>
    <t>時間外等外来</t>
    <rPh sb="0" eb="3">
      <t>ジカンガイ</t>
    </rPh>
    <rPh sb="3" eb="4">
      <t>ナド</t>
    </rPh>
    <rPh sb="4" eb="6">
      <t>ガイライ</t>
    </rPh>
    <phoneticPr fontId="7"/>
  </si>
  <si>
    <t>検索Index</t>
    <rPh sb="0" eb="2">
      <t>ケンサク</t>
    </rPh>
    <phoneticPr fontId="7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</si>
  <si>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7"/>
  </si>
  <si>
    <t>通院外来患者数</t>
    <rPh sb="0" eb="2">
      <t>ツウイン</t>
    </rPh>
    <rPh sb="2" eb="4">
      <t>ガイライ</t>
    </rPh>
    <rPh sb="4" eb="7">
      <t>カンジャスウ</t>
    </rPh>
    <phoneticPr fontId="7"/>
  </si>
  <si>
    <t>施設当たり患者数</t>
    <rPh sb="0" eb="2">
      <t>シセツ</t>
    </rPh>
    <rPh sb="2" eb="3">
      <t>ア</t>
    </rPh>
    <rPh sb="5" eb="8">
      <t>カンジャスウ</t>
    </rPh>
    <phoneticPr fontId="7"/>
  </si>
  <si>
    <t>通院外来患者割合</t>
    <rPh sb="0" eb="2">
      <t>ツウイン</t>
    </rPh>
    <rPh sb="2" eb="4">
      <t>ガイライ</t>
    </rPh>
    <rPh sb="4" eb="6">
      <t>カンジャ</t>
    </rPh>
    <rPh sb="6" eb="8">
      <t>ワリアイ</t>
    </rPh>
    <phoneticPr fontId="7"/>
  </si>
  <si>
    <t>医療施設数</t>
    <rPh sb="4" eb="5">
      <t>スウ</t>
    </rPh>
    <phoneticPr fontId="7"/>
  </si>
  <si>
    <t>医師数</t>
    <rPh sb="0" eb="3">
      <t>イシスウ</t>
    </rPh>
    <phoneticPr fontId="7"/>
  </si>
  <si>
    <t>時間外等外来患者数</t>
    <rPh sb="0" eb="3">
      <t>ジカンガイ</t>
    </rPh>
    <rPh sb="3" eb="4">
      <t>ナド</t>
    </rPh>
    <rPh sb="4" eb="6">
      <t>ガイライ</t>
    </rPh>
    <rPh sb="6" eb="9">
      <t>カンジャスウ</t>
    </rPh>
    <phoneticPr fontId="7"/>
  </si>
  <si>
    <t>時間外等外来患者割合</t>
    <rPh sb="0" eb="3">
      <t>ジカンガイ</t>
    </rPh>
    <rPh sb="3" eb="4">
      <t>ナド</t>
    </rPh>
    <rPh sb="4" eb="6">
      <t>ガイライ</t>
    </rPh>
    <rPh sb="6" eb="8">
      <t>カンジャ</t>
    </rPh>
    <rPh sb="7" eb="8">
      <t>キュウカン</t>
    </rPh>
    <rPh sb="8" eb="10">
      <t>ワリアイ</t>
    </rPh>
    <phoneticPr fontId="7"/>
  </si>
  <si>
    <t>時間外等外来患者受診医療施設数</t>
    <rPh sb="0" eb="3">
      <t>ジカンガイ</t>
    </rPh>
    <rPh sb="3" eb="4">
      <t>ナド</t>
    </rPh>
    <rPh sb="4" eb="6">
      <t>ガイライ</t>
    </rPh>
    <rPh sb="6" eb="8">
      <t>カンジャ</t>
    </rPh>
    <rPh sb="8" eb="10">
      <t>ジュシン</t>
    </rPh>
    <rPh sb="14" eb="15">
      <t>スウ</t>
    </rPh>
    <phoneticPr fontId="7"/>
  </si>
  <si>
    <t>在宅医療（訪問診療）</t>
    <rPh sb="0" eb="2">
      <t>ザイタク</t>
    </rPh>
    <rPh sb="2" eb="4">
      <t>イリョウ</t>
    </rPh>
    <rPh sb="5" eb="7">
      <t>ホウモン</t>
    </rPh>
    <rPh sb="7" eb="9">
      <t>シンリョウ</t>
    </rPh>
    <phoneticPr fontId="7"/>
  </si>
  <si>
    <t>訪問診療患者割合</t>
    <rPh sb="4" eb="6">
      <t>カンジャ</t>
    </rPh>
    <rPh sb="6" eb="8">
      <t>ワリアイ</t>
    </rPh>
    <phoneticPr fontId="7"/>
  </si>
  <si>
    <t>訪問診療実施医療施設数</t>
  </si>
  <si>
    <t>在宅医療（往診）</t>
    <rPh sb="0" eb="2">
      <t>ザイタク</t>
    </rPh>
    <rPh sb="2" eb="4">
      <t>イリョウ</t>
    </rPh>
    <rPh sb="5" eb="7">
      <t>オウシン</t>
    </rPh>
    <phoneticPr fontId="7"/>
  </si>
  <si>
    <t>往診患者割合</t>
    <rPh sb="0" eb="2">
      <t>オウシン</t>
    </rPh>
    <phoneticPr fontId="7"/>
  </si>
  <si>
    <t>往診実施医療施設数</t>
    <rPh sb="0" eb="2">
      <t>オウシン</t>
    </rPh>
    <phoneticPr fontId="7"/>
  </si>
  <si>
    <t>06 山形県</t>
  </si>
  <si>
    <t>人口10万人あたり通院外来患者延数（病院）</t>
    <rPh sb="0" eb="2">
      <t>ジンコウ</t>
    </rPh>
    <rPh sb="4" eb="6">
      <t>マンニン</t>
    </rPh>
    <rPh sb="9" eb="11">
      <t>ツウイン</t>
    </rPh>
    <rPh sb="11" eb="13">
      <t>ガイライ</t>
    </rPh>
    <rPh sb="13" eb="15">
      <t>カンジャ</t>
    </rPh>
    <rPh sb="15" eb="16">
      <t>ノ</t>
    </rPh>
    <rPh sb="16" eb="17">
      <t>スウ</t>
    </rPh>
    <rPh sb="18" eb="20">
      <t>ビョウイン</t>
    </rPh>
    <phoneticPr fontId="27"/>
  </si>
  <si>
    <t>人口10万人あたり通院外来患者延数（診療所）</t>
    <rPh sb="0" eb="2">
      <t>ジンコウ</t>
    </rPh>
    <rPh sb="4" eb="6">
      <t>マンニン</t>
    </rPh>
    <rPh sb="9" eb="11">
      <t>ツウイン</t>
    </rPh>
    <rPh sb="11" eb="13">
      <t>ガイライ</t>
    </rPh>
    <rPh sb="13" eb="15">
      <t>カンジャ</t>
    </rPh>
    <rPh sb="15" eb="16">
      <t>ノ</t>
    </rPh>
    <rPh sb="16" eb="17">
      <t>スウ</t>
    </rPh>
    <rPh sb="18" eb="21">
      <t>シンリョウジョ</t>
    </rPh>
    <phoneticPr fontId="27"/>
  </si>
  <si>
    <t>全国平均値</t>
    <rPh sb="0" eb="2">
      <t>ゼンコク</t>
    </rPh>
    <rPh sb="2" eb="4">
      <t>ヘイキン</t>
    </rPh>
    <rPh sb="4" eb="5">
      <t>チ</t>
    </rPh>
    <phoneticPr fontId="7"/>
  </si>
  <si>
    <t>全診療所数あたり通院外来患者延数</t>
    <rPh sb="0" eb="1">
      <t>ゼン</t>
    </rPh>
    <rPh sb="1" eb="4">
      <t>シンリョウジョ</t>
    </rPh>
    <rPh sb="4" eb="5">
      <t>スウ</t>
    </rPh>
    <rPh sb="8" eb="10">
      <t>ツウイン</t>
    </rPh>
    <rPh sb="10" eb="12">
      <t>ガイライ</t>
    </rPh>
    <rPh sb="12" eb="14">
      <t>カンジャ</t>
    </rPh>
    <rPh sb="14" eb="15">
      <t>ノ</t>
    </rPh>
    <rPh sb="15" eb="16">
      <t>スウ</t>
    </rPh>
    <phoneticPr fontId="7"/>
  </si>
  <si>
    <t>全診療所医師数あたり通院外来患者延数</t>
    <rPh sb="0" eb="1">
      <t>ゼン</t>
    </rPh>
    <rPh sb="1" eb="4">
      <t>シンリョウジョ</t>
    </rPh>
    <rPh sb="4" eb="6">
      <t>イシ</t>
    </rPh>
    <rPh sb="6" eb="7">
      <t>スウ</t>
    </rPh>
    <rPh sb="10" eb="12">
      <t>ツウイン</t>
    </rPh>
    <rPh sb="12" eb="14">
      <t>ガイライ</t>
    </rPh>
    <rPh sb="14" eb="16">
      <t>カンジャ</t>
    </rPh>
    <rPh sb="16" eb="17">
      <t>ノベ</t>
    </rPh>
    <rPh sb="17" eb="18">
      <t>スウ</t>
    </rPh>
    <phoneticPr fontId="7"/>
  </si>
  <si>
    <t>人口10万人あたり通院外来患者延数（病院）</t>
    <rPh sb="0" eb="2">
      <t>ジンコウ</t>
    </rPh>
    <rPh sb="4" eb="6">
      <t>マンニン</t>
    </rPh>
    <rPh sb="9" eb="11">
      <t>ツウイン</t>
    </rPh>
    <rPh sb="11" eb="13">
      <t>ガイライ</t>
    </rPh>
    <rPh sb="13" eb="15">
      <t>カンジャ</t>
    </rPh>
    <rPh sb="15" eb="16">
      <t>ノベ</t>
    </rPh>
    <rPh sb="16" eb="17">
      <t>スウ</t>
    </rPh>
    <rPh sb="18" eb="20">
      <t>ビョウイン</t>
    </rPh>
    <phoneticPr fontId="27"/>
  </si>
  <si>
    <t>人口10万人あたり通院外来患者延数（診療所）</t>
    <rPh sb="0" eb="2">
      <t>ジンコウ</t>
    </rPh>
    <rPh sb="4" eb="6">
      <t>マンニン</t>
    </rPh>
    <rPh sb="9" eb="11">
      <t>ツウイン</t>
    </rPh>
    <rPh sb="11" eb="13">
      <t>ガイライ</t>
    </rPh>
    <rPh sb="13" eb="15">
      <t>カンジャ</t>
    </rPh>
    <rPh sb="15" eb="16">
      <t>ノベ</t>
    </rPh>
    <rPh sb="16" eb="17">
      <t>スウ</t>
    </rPh>
    <rPh sb="18" eb="21">
      <t>シンリョウジョ</t>
    </rPh>
    <phoneticPr fontId="27"/>
  </si>
  <si>
    <t>人口10万人あたり医療施設数（病院）</t>
    <rPh sb="0" eb="2">
      <t>ジンコウ</t>
    </rPh>
    <rPh sb="4" eb="6">
      <t>マンニン</t>
    </rPh>
    <rPh sb="13" eb="14">
      <t>スウ</t>
    </rPh>
    <rPh sb="15" eb="17">
      <t>ビョウイン</t>
    </rPh>
    <phoneticPr fontId="27"/>
  </si>
  <si>
    <t>人口10万人あたり医療施設数（診療所）</t>
    <rPh sb="0" eb="2">
      <t>ジンコウ</t>
    </rPh>
    <rPh sb="4" eb="6">
      <t>マンニン</t>
    </rPh>
    <rPh sb="13" eb="14">
      <t>スウ</t>
    </rPh>
    <rPh sb="15" eb="18">
      <t>シンリョウジョ</t>
    </rPh>
    <phoneticPr fontId="27"/>
  </si>
  <si>
    <t>人口10万人あたり医師数（病院）</t>
    <rPh sb="0" eb="2">
      <t>ジンコウ</t>
    </rPh>
    <rPh sb="4" eb="6">
      <t>マンニン</t>
    </rPh>
    <rPh sb="9" eb="11">
      <t>イシ</t>
    </rPh>
    <rPh sb="11" eb="12">
      <t>スウ</t>
    </rPh>
    <rPh sb="12" eb="13">
      <t>カンスウ</t>
    </rPh>
    <rPh sb="13" eb="15">
      <t>ビョウイン</t>
    </rPh>
    <phoneticPr fontId="27"/>
  </si>
  <si>
    <t>人口10万人あたり医師数（診療所）</t>
    <rPh sb="0" eb="2">
      <t>ジンコウ</t>
    </rPh>
    <rPh sb="4" eb="6">
      <t>マンニン</t>
    </rPh>
    <rPh sb="9" eb="11">
      <t>イシ</t>
    </rPh>
    <rPh sb="11" eb="12">
      <t>スウ</t>
    </rPh>
    <rPh sb="12" eb="13">
      <t>カンスウ</t>
    </rPh>
    <rPh sb="13" eb="16">
      <t>シンリョウジョ</t>
    </rPh>
    <phoneticPr fontId="27"/>
  </si>
  <si>
    <t>人口10万人あたり時間外等外来患者延数（病院）</t>
    <rPh sb="0" eb="2">
      <t>ジンコウ</t>
    </rPh>
    <rPh sb="4" eb="6">
      <t>マンニン</t>
    </rPh>
    <rPh sb="9" eb="12">
      <t>ジカンガイ</t>
    </rPh>
    <rPh sb="12" eb="13">
      <t>ナド</t>
    </rPh>
    <rPh sb="13" eb="15">
      <t>ガイライ</t>
    </rPh>
    <rPh sb="15" eb="17">
      <t>カンジャ</t>
    </rPh>
    <rPh sb="19" eb="20">
      <t>カンスウ</t>
    </rPh>
    <rPh sb="20" eb="22">
      <t>ビョウイン</t>
    </rPh>
    <phoneticPr fontId="27"/>
  </si>
  <si>
    <t>人口10万人あたり時間外等外来患者延数（診療所）</t>
    <rPh sb="0" eb="2">
      <t>ジンコウ</t>
    </rPh>
    <rPh sb="4" eb="6">
      <t>マンニン</t>
    </rPh>
    <rPh sb="9" eb="12">
      <t>ジカンガイ</t>
    </rPh>
    <rPh sb="12" eb="13">
      <t>ナド</t>
    </rPh>
    <rPh sb="13" eb="15">
      <t>ガイライ</t>
    </rPh>
    <rPh sb="15" eb="17">
      <t>カンジャ</t>
    </rPh>
    <rPh sb="19" eb="20">
      <t>カンスウ</t>
    </rPh>
    <rPh sb="20" eb="23">
      <t>シンリョウジョ</t>
    </rPh>
    <phoneticPr fontId="27"/>
  </si>
  <si>
    <t>実施診療所数あたり時間外等外来患者延数</t>
    <rPh sb="0" eb="2">
      <t>ジッシ</t>
    </rPh>
    <rPh sb="2" eb="5">
      <t>シンリョウジョ</t>
    </rPh>
    <rPh sb="5" eb="6">
      <t>スウ</t>
    </rPh>
    <rPh sb="9" eb="12">
      <t>ジカンガイ</t>
    </rPh>
    <rPh sb="12" eb="13">
      <t>ナド</t>
    </rPh>
    <rPh sb="13" eb="15">
      <t>ガイライ</t>
    </rPh>
    <rPh sb="15" eb="17">
      <t>カンジャ</t>
    </rPh>
    <phoneticPr fontId="7"/>
  </si>
  <si>
    <t>人口10万人あたり時間外等外来施設数（病院）</t>
    <rPh sb="0" eb="2">
      <t>ジンコウ</t>
    </rPh>
    <rPh sb="4" eb="6">
      <t>マンニン</t>
    </rPh>
    <rPh sb="9" eb="12">
      <t>ジカンガイ</t>
    </rPh>
    <rPh sb="12" eb="13">
      <t>ナド</t>
    </rPh>
    <rPh sb="13" eb="15">
      <t>ガイライ</t>
    </rPh>
    <rPh sb="15" eb="18">
      <t>シセツスウ</t>
    </rPh>
    <rPh sb="19" eb="21">
      <t>ビョウイン</t>
    </rPh>
    <phoneticPr fontId="27"/>
  </si>
  <si>
    <t>人口10万人あたり時間外等外来施設数（診療所）</t>
    <rPh sb="0" eb="2">
      <t>ジンコウ</t>
    </rPh>
    <rPh sb="4" eb="6">
      <t>マンニン</t>
    </rPh>
    <rPh sb="9" eb="12">
      <t>ジカンガイ</t>
    </rPh>
    <rPh sb="12" eb="13">
      <t>ナド</t>
    </rPh>
    <rPh sb="13" eb="15">
      <t>ガイライ</t>
    </rPh>
    <rPh sb="15" eb="18">
      <t>シセツスウ</t>
    </rPh>
    <rPh sb="19" eb="22">
      <t>シンリョウジョ</t>
    </rPh>
    <phoneticPr fontId="27"/>
  </si>
  <si>
    <t>人口10万人あたり訪問診療患者延数（病院）</t>
    <rPh sb="0" eb="2">
      <t>ジンコウ</t>
    </rPh>
    <rPh sb="4" eb="6">
      <t>マンニン</t>
    </rPh>
    <rPh sb="9" eb="11">
      <t>ホウモン</t>
    </rPh>
    <rPh sb="11" eb="13">
      <t>シンリョウ</t>
    </rPh>
    <rPh sb="13" eb="15">
      <t>カンジャ</t>
    </rPh>
    <rPh sb="17" eb="18">
      <t>カンスウ</t>
    </rPh>
    <rPh sb="18" eb="20">
      <t>ビョウイン</t>
    </rPh>
    <phoneticPr fontId="27"/>
  </si>
  <si>
    <t>人口10万人あたり訪問診療患者延数（診療所）</t>
    <rPh sb="0" eb="2">
      <t>ジンコウ</t>
    </rPh>
    <rPh sb="4" eb="6">
      <t>マンニン</t>
    </rPh>
    <rPh sb="9" eb="11">
      <t>ホウモン</t>
    </rPh>
    <rPh sb="11" eb="13">
      <t>シンリョウ</t>
    </rPh>
    <rPh sb="13" eb="15">
      <t>カンジャ</t>
    </rPh>
    <rPh sb="17" eb="18">
      <t>カンスウ</t>
    </rPh>
    <rPh sb="18" eb="21">
      <t>シンリョウジョ</t>
    </rPh>
    <phoneticPr fontId="27"/>
  </si>
  <si>
    <t>実施診療所数あたり訪問診療患者延数</t>
    <rPh sb="0" eb="2">
      <t>ジッシ</t>
    </rPh>
    <rPh sb="2" eb="5">
      <t>シンリョウジョ</t>
    </rPh>
    <rPh sb="5" eb="6">
      <t>スウ</t>
    </rPh>
    <rPh sb="9" eb="11">
      <t>ホウモン</t>
    </rPh>
    <rPh sb="11" eb="13">
      <t>シンリョウ</t>
    </rPh>
    <rPh sb="13" eb="15">
      <t>カンジャ</t>
    </rPh>
    <phoneticPr fontId="7"/>
  </si>
  <si>
    <t>人口10万人あたり訪問診療実施施設数（病院）</t>
    <phoneticPr fontId="7"/>
  </si>
  <si>
    <t>人口10万人あたり訪問診療実施施設数（診療所）</t>
    <rPh sb="19" eb="22">
      <t>シンリョウジョ</t>
    </rPh>
    <phoneticPr fontId="7"/>
  </si>
  <si>
    <t>人口10万人あたり往診患者延数（病院）</t>
    <rPh sb="0" eb="2">
      <t>ジンコウ</t>
    </rPh>
    <rPh sb="4" eb="6">
      <t>マンニン</t>
    </rPh>
    <rPh sb="11" eb="13">
      <t>カンジャ</t>
    </rPh>
    <rPh sb="16" eb="18">
      <t>ビョウイン</t>
    </rPh>
    <phoneticPr fontId="27"/>
  </si>
  <si>
    <t>人口10万人あたり往診患者延数（診療所）</t>
    <rPh sb="0" eb="2">
      <t>ジンコウ</t>
    </rPh>
    <rPh sb="4" eb="6">
      <t>マンニン</t>
    </rPh>
    <rPh sb="11" eb="13">
      <t>カンジャ</t>
    </rPh>
    <rPh sb="16" eb="19">
      <t>シンリョウジョ</t>
    </rPh>
    <phoneticPr fontId="27"/>
  </si>
  <si>
    <t>実施診療所数あたり往診患者延数</t>
    <rPh sb="0" eb="2">
      <t>ジッシ</t>
    </rPh>
    <rPh sb="2" eb="5">
      <t>シンリョウジョ</t>
    </rPh>
    <rPh sb="5" eb="6">
      <t>スウ</t>
    </rPh>
    <rPh sb="9" eb="11">
      <t>オウシン</t>
    </rPh>
    <rPh sb="11" eb="13">
      <t>カンジャ</t>
    </rPh>
    <phoneticPr fontId="7"/>
  </si>
  <si>
    <t>人口10万人あたり往診患者延数（診療所）</t>
    <rPh sb="0" eb="2">
      <t>ジンコウ</t>
    </rPh>
    <rPh sb="4" eb="6">
      <t>マンニン</t>
    </rPh>
    <rPh sb="9" eb="11">
      <t>オウシン</t>
    </rPh>
    <rPh sb="11" eb="13">
      <t>カンジャ</t>
    </rPh>
    <rPh sb="16" eb="19">
      <t>シンリョウジョ</t>
    </rPh>
    <phoneticPr fontId="27"/>
  </si>
  <si>
    <t>人口10万人あたり往診実施施設数（病院）</t>
    <rPh sb="0" eb="2">
      <t>ジンコウ</t>
    </rPh>
    <rPh sb="4" eb="6">
      <t>マンニン</t>
    </rPh>
    <rPh sb="11" eb="13">
      <t>ジッシ</t>
    </rPh>
    <rPh sb="15" eb="16">
      <t>スウ</t>
    </rPh>
    <rPh sb="17" eb="19">
      <t>ビョウイン</t>
    </rPh>
    <phoneticPr fontId="27"/>
  </si>
  <si>
    <t>人口10万人あたり往診実施施設数（診療所）</t>
    <rPh sb="0" eb="2">
      <t>ジンコウ</t>
    </rPh>
    <rPh sb="4" eb="6">
      <t>マンニン</t>
    </rPh>
    <rPh sb="11" eb="13">
      <t>ジッシ</t>
    </rPh>
    <rPh sb="15" eb="16">
      <t>スウ</t>
    </rPh>
    <rPh sb="17" eb="20">
      <t>シンリョウジョ</t>
    </rPh>
    <phoneticPr fontId="27"/>
  </si>
  <si>
    <t>07 福島県</t>
  </si>
  <si>
    <t>0000</t>
    <phoneticPr fontId="7"/>
  </si>
  <si>
    <t>全国（加重平均）</t>
    <rPh sb="3" eb="5">
      <t>カジュウ</t>
    </rPh>
    <rPh sb="5" eb="7">
      <t>ヘイキン</t>
    </rPh>
    <phoneticPr fontId="7"/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</si>
  <si>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</si>
  <si>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</si>
  <si>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</si>
  <si>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</si>
  <si>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</si>
  <si>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</si>
  <si>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</si>
  <si>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</si>
  <si>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</si>
  <si>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</si>
  <si>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</si>
  <si>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</si>
  <si>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</si>
  <si>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</si>
  <si>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</si>
  <si>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</si>
  <si>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</si>
  <si>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</si>
  <si>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</si>
  <si>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</si>
  <si>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</si>
  <si>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</si>
  <si>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</si>
  <si>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</si>
  <si>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</si>
  <si>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</si>
  <si>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</si>
  <si>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</si>
  <si>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</si>
  <si>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</si>
  <si>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</si>
  <si>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</si>
  <si>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</si>
  <si>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</si>
  <si>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</si>
  <si>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</si>
  <si>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</si>
  <si>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</si>
  <si>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</si>
  <si>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</si>
  <si>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※　ここでの医療施設数は、平成26年医療施設調査の対象となった施設数。</t>
    <rPh sb="10" eb="11">
      <t>スウ</t>
    </rPh>
    <rPh sb="13" eb="15">
      <t>ヘイセイ</t>
    </rPh>
    <rPh sb="17" eb="18">
      <t>ネン</t>
    </rPh>
    <rPh sb="18" eb="20">
      <t>イリョウ</t>
    </rPh>
    <rPh sb="20" eb="22">
      <t>シセツ</t>
    </rPh>
    <rPh sb="22" eb="24">
      <t>チョウサ</t>
    </rPh>
    <rPh sb="25" eb="27">
      <t>タイショウ</t>
    </rPh>
    <rPh sb="31" eb="34">
      <t>シセツスウ</t>
    </rPh>
    <phoneticPr fontId="7"/>
  </si>
  <si>
    <t>※　ここでの医療施設数は、平成29年度NDBデータで当該レセプトの算定があった施設数（月平均施設数）。</t>
    <rPh sb="10" eb="11">
      <t>スウ</t>
    </rPh>
    <rPh sb="13" eb="15">
      <t>ヘイセイ</t>
    </rPh>
    <rPh sb="17" eb="18">
      <t>ネン</t>
    </rPh>
    <rPh sb="18" eb="19">
      <t>ド</t>
    </rPh>
    <rPh sb="26" eb="28">
      <t>トウガイ</t>
    </rPh>
    <rPh sb="33" eb="35">
      <t>サンテイ</t>
    </rPh>
    <rPh sb="39" eb="42">
      <t>シセツスウ</t>
    </rPh>
    <rPh sb="43" eb="44">
      <t>ツキ</t>
    </rPh>
    <rPh sb="44" eb="46">
      <t>ヘイキン</t>
    </rPh>
    <rPh sb="46" eb="49">
      <t>シセツスウ</t>
    </rPh>
    <phoneticPr fontId="7"/>
  </si>
  <si>
    <r>
      <t>　外来医療の状況（都道府県内二次医療圏比較）</t>
    </r>
    <r>
      <rPr>
        <b/>
        <sz val="26"/>
        <color theme="0"/>
        <rFont val="メイリオ"/>
        <family val="3"/>
        <charset val="128"/>
      </rPr>
      <t>②訪問診療／往診</t>
    </r>
    <rPh sb="23" eb="25">
      <t>ホウモン</t>
    </rPh>
    <rPh sb="25" eb="27">
      <t>シンリョウ</t>
    </rPh>
    <rPh sb="28" eb="30">
      <t>オウシン</t>
    </rPh>
    <phoneticPr fontId="7"/>
  </si>
  <si>
    <t>2/3</t>
    <phoneticPr fontId="7"/>
  </si>
  <si>
    <t>在宅医療（訪問診療・往診）</t>
    <rPh sb="0" eb="2">
      <t>ザイタク</t>
    </rPh>
    <rPh sb="2" eb="4">
      <t>イリョウ</t>
    </rPh>
    <rPh sb="5" eb="7">
      <t>ホウモン</t>
    </rPh>
    <rPh sb="7" eb="9">
      <t>シンリョウ</t>
    </rPh>
    <rPh sb="10" eb="12">
      <t>オウシン</t>
    </rPh>
    <phoneticPr fontId="7"/>
  </si>
  <si>
    <r>
      <t>　外来医療の状況（都道府県内二次医療圏比較）</t>
    </r>
    <r>
      <rPr>
        <b/>
        <sz val="26"/>
        <color theme="0"/>
        <rFont val="メイリオ"/>
        <family val="3"/>
        <charset val="128"/>
      </rPr>
      <t>③診療所数あたり外来患者数</t>
    </r>
    <rPh sb="23" eb="26">
      <t>シンリョウジョ</t>
    </rPh>
    <rPh sb="26" eb="27">
      <t>スウ</t>
    </rPh>
    <rPh sb="30" eb="32">
      <t>ガイライ</t>
    </rPh>
    <rPh sb="32" eb="35">
      <t>カンジャスウ</t>
    </rPh>
    <phoneticPr fontId="7"/>
  </si>
  <si>
    <t>3/3</t>
    <phoneticPr fontId="7"/>
  </si>
  <si>
    <t>01 北海道</t>
    <phoneticPr fontId="7"/>
  </si>
  <si>
    <t>分娩取扱医師偏在指標に係るデータ</t>
    <rPh sb="6" eb="8">
      <t>ヘンザイ</t>
    </rPh>
    <rPh sb="8" eb="10">
      <t>シヒョウ</t>
    </rPh>
    <rPh sb="11" eb="12">
      <t>カカワ</t>
    </rPh>
    <phoneticPr fontId="7"/>
  </si>
  <si>
    <t>※　分娩取扱医師偏在指標の「－」印は、分娩取扱医師数がゼロであるかに拘わらず、年間調整後分娩件数がゼロの場合とした。また、年間調整後分娩件数があり、分娩取扱医師数がゼロの場合は、「0.0」と表記した。</t>
  </si>
  <si>
    <t>分娩取扱医師偏在指標</t>
    <rPh sb="0" eb="2">
      <t>ブンベン</t>
    </rPh>
    <rPh sb="2" eb="4">
      <t>トリアツカイ</t>
    </rPh>
    <rPh sb="4" eb="6">
      <t>イシ</t>
    </rPh>
    <rPh sb="6" eb="8">
      <t>ヘンザイ</t>
    </rPh>
    <rPh sb="8" eb="10">
      <t>シヒョウ</t>
    </rPh>
    <phoneticPr fontId="7"/>
  </si>
  <si>
    <t>分娩取扱医師数</t>
    <rPh sb="0" eb="4">
      <t>ブンベントリアツカイ</t>
    </rPh>
    <rPh sb="4" eb="6">
      <t>イシ</t>
    </rPh>
    <rPh sb="6" eb="7">
      <t>スウ</t>
    </rPh>
    <phoneticPr fontId="7"/>
  </si>
  <si>
    <t>分娩件数</t>
    <rPh sb="0" eb="2">
      <t>ブンベン</t>
    </rPh>
    <rPh sb="2" eb="4">
      <t>ケンスウ</t>
    </rPh>
    <phoneticPr fontId="7"/>
  </si>
  <si>
    <t>圏域区分</t>
    <rPh sb="0" eb="2">
      <t>ケンイキ</t>
    </rPh>
    <rPh sb="2" eb="4">
      <t>クブン</t>
    </rPh>
    <phoneticPr fontId="8"/>
  </si>
  <si>
    <t>都道府県名</t>
    <rPh sb="0" eb="4">
      <t>トドウフケン</t>
    </rPh>
    <rPh sb="4" eb="5">
      <t>メイ</t>
    </rPh>
    <phoneticPr fontId="8"/>
  </si>
  <si>
    <t>圏域名</t>
    <rPh sb="0" eb="2">
      <t>ケンイキ</t>
    </rPh>
    <rPh sb="2" eb="3">
      <t>メイ</t>
    </rPh>
    <phoneticPr fontId="8"/>
  </si>
  <si>
    <t>標準化分娩取扱医師数(人)</t>
    <rPh sb="0" eb="3">
      <t>ヒョウジュンカ</t>
    </rPh>
    <rPh sb="3" eb="7">
      <t>ブンベントリアツカイ</t>
    </rPh>
    <rPh sb="7" eb="9">
      <t>イシ</t>
    </rPh>
    <rPh sb="9" eb="10">
      <t>カズ</t>
    </rPh>
    <rPh sb="11" eb="12">
      <t>ヒト</t>
    </rPh>
    <phoneticPr fontId="7"/>
  </si>
  <si>
    <t>分娩取扱医師数(人)</t>
    <rPh sb="0" eb="4">
      <t>ブンベントリアツカイ</t>
    </rPh>
    <rPh sb="4" eb="7">
      <t>イシスウ</t>
    </rPh>
    <rPh sb="8" eb="9">
      <t>ヒト</t>
    </rPh>
    <phoneticPr fontId="7"/>
  </si>
  <si>
    <t>労働時間調整係数</t>
    <rPh sb="0" eb="2">
      <t>ロウドウ</t>
    </rPh>
    <rPh sb="2" eb="4">
      <t>ジカン</t>
    </rPh>
    <rPh sb="4" eb="6">
      <t>チョウセイ</t>
    </rPh>
    <rPh sb="6" eb="8">
      <t>ケイスウ</t>
    </rPh>
    <phoneticPr fontId="7"/>
  </si>
  <si>
    <t>診療所従事医師数割合％</t>
    <phoneticPr fontId="7"/>
  </si>
  <si>
    <t>年間調整後分娩件数
(千件)</t>
    <rPh sb="0" eb="2">
      <t>ネンカン</t>
    </rPh>
    <rPh sb="2" eb="5">
      <t>チョウセイゴ</t>
    </rPh>
    <rPh sb="5" eb="7">
      <t>ブンベン</t>
    </rPh>
    <rPh sb="7" eb="9">
      <t>ケンスウ</t>
    </rPh>
    <rPh sb="11" eb="13">
      <t>センケン</t>
    </rPh>
    <phoneticPr fontId="7"/>
  </si>
  <si>
    <t>診療所分娩件数割合％</t>
    <rPh sb="0" eb="3">
      <t>シンリョウジョ</t>
    </rPh>
    <rPh sb="3" eb="5">
      <t>ブンベン</t>
    </rPh>
    <rPh sb="5" eb="7">
      <t>ケンスウ</t>
    </rPh>
    <rPh sb="7" eb="9">
      <t>ワリアイ</t>
    </rPh>
    <phoneticPr fontId="7"/>
  </si>
  <si>
    <t>全国</t>
    <rPh sb="0" eb="2">
      <t>ゼンコク</t>
    </rPh>
    <phoneticPr fontId="35"/>
  </si>
  <si>
    <t>00 全国</t>
    <rPh sb="3" eb="5">
      <t>ゼンコク</t>
    </rPh>
    <phoneticPr fontId="8"/>
  </si>
  <si>
    <t>00    全国</t>
    <rPh sb="6" eb="8">
      <t>ゼンコク</t>
    </rPh>
    <phoneticPr fontId="8"/>
  </si>
  <si>
    <t>都道府県</t>
  </si>
  <si>
    <t>01    北海道</t>
  </si>
  <si>
    <t>周産期医療圏</t>
    <rPh sb="0" eb="1">
      <t>シュウ</t>
    </rPh>
    <rPh sb="1" eb="2">
      <t>サン</t>
    </rPh>
    <rPh sb="2" eb="3">
      <t>キ</t>
    </rPh>
    <phoneticPr fontId="8"/>
  </si>
  <si>
    <t>01101 南渡島</t>
  </si>
  <si>
    <t>01102 南檜山</t>
  </si>
  <si>
    <t>-</t>
  </si>
  <si>
    <t>01103 北渡島檜山</t>
  </si>
  <si>
    <t>01104 札幌</t>
  </si>
  <si>
    <t>01105 後志</t>
  </si>
  <si>
    <t>01106 南空知</t>
  </si>
  <si>
    <t>01107 中空知</t>
  </si>
  <si>
    <t>01108 北空知</t>
  </si>
  <si>
    <t>01109 西胆振</t>
  </si>
  <si>
    <t>01110 東胆振</t>
  </si>
  <si>
    <t>01111 日高</t>
  </si>
  <si>
    <t>01112 上川中部</t>
  </si>
  <si>
    <t>01113 上川北部</t>
  </si>
  <si>
    <t>01114 富良野</t>
  </si>
  <si>
    <t>01115 留萌</t>
  </si>
  <si>
    <t>01116 宗谷</t>
  </si>
  <si>
    <t>01117 北網</t>
  </si>
  <si>
    <t>01118 遠紋</t>
  </si>
  <si>
    <t>01119 十勝</t>
  </si>
  <si>
    <t>01120 釧路</t>
  </si>
  <si>
    <t>01121 根室</t>
  </si>
  <si>
    <t>02    青森県</t>
  </si>
  <si>
    <t>02101 津軽地域</t>
  </si>
  <si>
    <t>02102 八戸地域</t>
  </si>
  <si>
    <t>02103 青森地域</t>
  </si>
  <si>
    <t>02104 西北五地域</t>
  </si>
  <si>
    <t>02105 上十三地域</t>
  </si>
  <si>
    <t>02106 下北地域</t>
  </si>
  <si>
    <t>03    岩手県</t>
  </si>
  <si>
    <t>03101 盛岡・宮古</t>
  </si>
  <si>
    <t>03102 岩手中部・胆江・両磐</t>
  </si>
  <si>
    <t>03103 気仙・釜石</t>
  </si>
  <si>
    <t>03104 久慈・二戸</t>
  </si>
  <si>
    <t>04    宮城県</t>
  </si>
  <si>
    <t>04101 仙南</t>
  </si>
  <si>
    <t>04102 仙台</t>
  </si>
  <si>
    <t>04103 大崎・栗原</t>
  </si>
  <si>
    <t>04104 石巻・登米・気仙沼</t>
  </si>
  <si>
    <t>05    秋田県</t>
  </si>
  <si>
    <t>05101 県北</t>
  </si>
  <si>
    <t>05102 県央</t>
  </si>
  <si>
    <t>05103 県南</t>
  </si>
  <si>
    <t>06    山形県</t>
  </si>
  <si>
    <t>06101 村山</t>
  </si>
  <si>
    <t>06102 最上</t>
  </si>
  <si>
    <t>06103 置賜</t>
  </si>
  <si>
    <t>06104 庄内</t>
  </si>
  <si>
    <t>07    福島県</t>
  </si>
  <si>
    <t>07101 県北</t>
  </si>
  <si>
    <t>07102 県中</t>
  </si>
  <si>
    <t>07103 県南</t>
  </si>
  <si>
    <t>07104 相双</t>
  </si>
  <si>
    <t>07105 いわき</t>
  </si>
  <si>
    <t>07106 会津・南会津</t>
  </si>
  <si>
    <t>08    茨城県</t>
  </si>
  <si>
    <t>08101 県央・県北</t>
  </si>
  <si>
    <t>08102 県南・鹿行</t>
  </si>
  <si>
    <t>08103 つくば・県西</t>
  </si>
  <si>
    <t>09    栃木県</t>
  </si>
  <si>
    <t>09101 那須・塩谷</t>
  </si>
  <si>
    <t>09102 宇都宮・上都賀</t>
  </si>
  <si>
    <t>09103 芳賀</t>
  </si>
  <si>
    <t>09104 下都賀</t>
  </si>
  <si>
    <t>09105 両毛</t>
  </si>
  <si>
    <t>10    群馬県</t>
  </si>
  <si>
    <t>10101 北部</t>
  </si>
  <si>
    <t>10102 中部</t>
  </si>
  <si>
    <t>10103 西部</t>
  </si>
  <si>
    <t>10104 東部</t>
  </si>
  <si>
    <t>11    埼玉県</t>
  </si>
  <si>
    <t>11101 南部</t>
  </si>
  <si>
    <t>11102 南西部</t>
  </si>
  <si>
    <t>11103 東部</t>
  </si>
  <si>
    <t>11104 さいたま</t>
  </si>
  <si>
    <t>11105 県央</t>
  </si>
  <si>
    <t>11106 川越比企</t>
  </si>
  <si>
    <t>11107 西部</t>
  </si>
  <si>
    <t>11108 利根</t>
  </si>
  <si>
    <t>11109 北部</t>
  </si>
  <si>
    <t>11110 秩父</t>
  </si>
  <si>
    <t>12    千葉県</t>
  </si>
  <si>
    <t>12101 千葉</t>
  </si>
  <si>
    <t>12102 東葛南部</t>
  </si>
  <si>
    <t>12103 東葛北部</t>
  </si>
  <si>
    <t>12104 印旛</t>
  </si>
  <si>
    <t>12105 香取海匝</t>
  </si>
  <si>
    <t>12106 山武長生夷隅</t>
  </si>
  <si>
    <t>12107 安房</t>
  </si>
  <si>
    <t>12108 君津</t>
  </si>
  <si>
    <t>12109 市原</t>
  </si>
  <si>
    <t>13    東京都</t>
  </si>
  <si>
    <t>13101 区中央部</t>
  </si>
  <si>
    <t>13102 区南部</t>
  </si>
  <si>
    <t>13103 区西南部</t>
  </si>
  <si>
    <t>13104 区西部</t>
  </si>
  <si>
    <t>13105 区西北部</t>
  </si>
  <si>
    <t>13106 区東北部</t>
  </si>
  <si>
    <t>13107 区東部</t>
  </si>
  <si>
    <t>13108 多摩</t>
  </si>
  <si>
    <t>13109 島しょ</t>
  </si>
  <si>
    <t>14    神奈川県</t>
  </si>
  <si>
    <t>14101 川崎</t>
  </si>
  <si>
    <t>14102 三浦半島</t>
  </si>
  <si>
    <t>14103 湘南</t>
  </si>
  <si>
    <t>14104 県央北相</t>
  </si>
  <si>
    <t>14105 西湘</t>
  </si>
  <si>
    <t>14106 横浜</t>
  </si>
  <si>
    <t>15    新潟県</t>
  </si>
  <si>
    <t>15101 下越</t>
  </si>
  <si>
    <t>15102 新潟</t>
  </si>
  <si>
    <t>15103 県央</t>
  </si>
  <si>
    <t>15104 中越</t>
  </si>
  <si>
    <t>15105 魚沼</t>
  </si>
  <si>
    <t>15106 上越</t>
  </si>
  <si>
    <t>15107 佐渡</t>
  </si>
  <si>
    <t>16    富山県</t>
  </si>
  <si>
    <t>16101 新川</t>
  </si>
  <si>
    <t>16102 富山</t>
  </si>
  <si>
    <t>16103 高岡</t>
  </si>
  <si>
    <t>16104 砺波</t>
  </si>
  <si>
    <t>17    石川県</t>
  </si>
  <si>
    <t>17101 南加賀</t>
  </si>
  <si>
    <t>17102 石川中央</t>
  </si>
  <si>
    <t>17103 能登中部</t>
  </si>
  <si>
    <t>17104 能登北部</t>
  </si>
  <si>
    <t>18    福井県</t>
  </si>
  <si>
    <t>18101 嶺北</t>
    <phoneticPr fontId="7"/>
  </si>
  <si>
    <t>18102 嶺南</t>
    <phoneticPr fontId="7"/>
  </si>
  <si>
    <t>19    山梨県</t>
  </si>
  <si>
    <t>19101 中北</t>
  </si>
  <si>
    <t>19102 富士・東部</t>
  </si>
  <si>
    <t>20    長野県</t>
  </si>
  <si>
    <t>20101 佐久</t>
  </si>
  <si>
    <t>20102 上小</t>
  </si>
  <si>
    <t>20103 諏訪</t>
  </si>
  <si>
    <t>20104 上伊那</t>
  </si>
  <si>
    <t>20105 飯伊</t>
  </si>
  <si>
    <t>20106 木曽</t>
  </si>
  <si>
    <t>20107 松本</t>
  </si>
  <si>
    <t>20108 大北</t>
  </si>
  <si>
    <t>20109 長野</t>
  </si>
  <si>
    <t>20110 北信</t>
  </si>
  <si>
    <t>21    岐阜県</t>
  </si>
  <si>
    <t>21101 岐阜</t>
  </si>
  <si>
    <t>21102 西濃</t>
  </si>
  <si>
    <t>21103 中濃</t>
  </si>
  <si>
    <t>21104 東濃</t>
  </si>
  <si>
    <t>21105 飛騨</t>
  </si>
  <si>
    <t>22    静岡県</t>
  </si>
  <si>
    <t>22101 東部</t>
  </si>
  <si>
    <t>22102 中部</t>
  </si>
  <si>
    <t>22103 西部</t>
  </si>
  <si>
    <t>23    愛知県</t>
  </si>
  <si>
    <t>23101 海部</t>
  </si>
  <si>
    <t>23102 尾張東部</t>
  </si>
  <si>
    <t>23103 尾張西部</t>
  </si>
  <si>
    <t>23104 尾張北部</t>
  </si>
  <si>
    <t>23105 知多半島</t>
  </si>
  <si>
    <t>23106 西三河北部</t>
  </si>
  <si>
    <t>23107 西三河南部西</t>
  </si>
  <si>
    <t>23108 西三河南部東</t>
  </si>
  <si>
    <t>23109 東三河北部</t>
  </si>
  <si>
    <t>23110 東三河南部</t>
  </si>
  <si>
    <t>23111 名古屋・尾張中部</t>
  </si>
  <si>
    <t>24    三重県</t>
  </si>
  <si>
    <t>24101 北勢</t>
  </si>
  <si>
    <t>24102 中勢伊賀</t>
  </si>
  <si>
    <t>24103 南勢志摩</t>
  </si>
  <si>
    <t>24104 東紀州</t>
  </si>
  <si>
    <t>25    滋賀県</t>
  </si>
  <si>
    <t>25101 大津・湖西</t>
  </si>
  <si>
    <t>25102 湖南・甲賀</t>
  </si>
  <si>
    <t>25103 東近江</t>
  </si>
  <si>
    <t>25104 湖東・湖北</t>
  </si>
  <si>
    <t>26    京都府</t>
  </si>
  <si>
    <t>26101 丹後</t>
  </si>
  <si>
    <t>26102 中丹</t>
  </si>
  <si>
    <t>26103 南丹</t>
  </si>
  <si>
    <t>26104 京都・乙訓</t>
  </si>
  <si>
    <t>26105 山城北</t>
  </si>
  <si>
    <t>26106 山城南</t>
  </si>
  <si>
    <t>27    大阪府</t>
  </si>
  <si>
    <t>27101 豊能</t>
  </si>
  <si>
    <t>27102 三島</t>
  </si>
  <si>
    <t>27103 北河内</t>
  </si>
  <si>
    <t>27104 中河内</t>
  </si>
  <si>
    <t>27105 南河内</t>
  </si>
  <si>
    <t>27106 堺市</t>
  </si>
  <si>
    <t>27107 泉州</t>
  </si>
  <si>
    <t>27108 大阪市</t>
  </si>
  <si>
    <t>28    兵庫県</t>
  </si>
  <si>
    <t>28101 神戸・三田</t>
  </si>
  <si>
    <t>28102 播磨東</t>
  </si>
  <si>
    <t>28103 但馬</t>
  </si>
  <si>
    <t>28104 丹波</t>
  </si>
  <si>
    <t>28105 淡路</t>
  </si>
  <si>
    <t>28106 阪神</t>
  </si>
  <si>
    <t>28107 播磨姫路</t>
  </si>
  <si>
    <t>29    奈良県</t>
  </si>
  <si>
    <t>29101 奈良</t>
  </si>
  <si>
    <t>29102 東和</t>
  </si>
  <si>
    <t>29103 西和</t>
  </si>
  <si>
    <t>29104 中和</t>
  </si>
  <si>
    <t>29105 南和</t>
  </si>
  <si>
    <t>30    和歌山県</t>
  </si>
  <si>
    <t>30101 和歌山・那賀・有田</t>
  </si>
  <si>
    <t>30102 橋本</t>
  </si>
  <si>
    <t>30103 御坊</t>
  </si>
  <si>
    <t>30104 田辺</t>
  </si>
  <si>
    <t>30105 新宮</t>
  </si>
  <si>
    <t>31    鳥取県</t>
  </si>
  <si>
    <t>31101 東部</t>
  </si>
  <si>
    <t>31102 中部</t>
  </si>
  <si>
    <t>31103 西部</t>
  </si>
  <si>
    <t>32    島根県</t>
  </si>
  <si>
    <t>32101 松江</t>
  </si>
  <si>
    <t>32102 雲南</t>
  </si>
  <si>
    <t>32103 出雲</t>
  </si>
  <si>
    <t>32104 大田</t>
  </si>
  <si>
    <t>32105 浜田</t>
  </si>
  <si>
    <t>32106 益田</t>
  </si>
  <si>
    <t>32107 隠岐</t>
  </si>
  <si>
    <t>33    岡山県</t>
  </si>
  <si>
    <t>33101 県南東部</t>
  </si>
  <si>
    <t>33102 県南西部</t>
  </si>
  <si>
    <t>33103 高梁・新見</t>
  </si>
  <si>
    <t>33104 真庭</t>
  </si>
  <si>
    <t>33105 津山・英田</t>
  </si>
  <si>
    <t>34    広島県</t>
  </si>
  <si>
    <t>34101 広島</t>
  </si>
  <si>
    <t>34102 広島西</t>
  </si>
  <si>
    <t>34103 呉</t>
  </si>
  <si>
    <t>34104 広島中央</t>
  </si>
  <si>
    <t>34105 尾三</t>
  </si>
  <si>
    <t>34106 福山・府中</t>
  </si>
  <si>
    <t>34107 備北</t>
  </si>
  <si>
    <t>35    山口県</t>
  </si>
  <si>
    <t>35101 岩国、柳井</t>
  </si>
  <si>
    <t>35102 周南</t>
  </si>
  <si>
    <t>35103 山口・防府、萩</t>
  </si>
  <si>
    <t>35104 宇部・小野田</t>
  </si>
  <si>
    <t>35105 下関、長門</t>
  </si>
  <si>
    <t>36    徳島県</t>
  </si>
  <si>
    <t>36101 東部</t>
  </si>
  <si>
    <t>36102 南部</t>
  </si>
  <si>
    <t>36103 西部</t>
  </si>
  <si>
    <t>37    香川県</t>
  </si>
  <si>
    <t>37101 小豆</t>
  </si>
  <si>
    <t>37102 東部</t>
  </si>
  <si>
    <t>37103 西部</t>
  </si>
  <si>
    <t>38    愛媛県</t>
  </si>
  <si>
    <t>38101 宇摩、新居浜・西条</t>
  </si>
  <si>
    <t>38102 今治</t>
  </si>
  <si>
    <t>38103 松山、八幡浜・大洲</t>
  </si>
  <si>
    <t>38104 宇和島</t>
  </si>
  <si>
    <t>39    高知県</t>
  </si>
  <si>
    <t>39101 安芸</t>
  </si>
  <si>
    <t>39102 中央</t>
  </si>
  <si>
    <t>39103 高幡</t>
  </si>
  <si>
    <t>39104 幡多</t>
  </si>
  <si>
    <t>40    福岡県</t>
  </si>
  <si>
    <t>40101 福岡</t>
    <phoneticPr fontId="7"/>
  </si>
  <si>
    <t>40102 筑後</t>
    <phoneticPr fontId="7"/>
  </si>
  <si>
    <t>40103 筑豊</t>
    <phoneticPr fontId="7"/>
  </si>
  <si>
    <t>40104 北九州</t>
    <phoneticPr fontId="7"/>
  </si>
  <si>
    <t>41    佐賀県</t>
  </si>
  <si>
    <t>41101 中部</t>
  </si>
  <si>
    <t>41102 東部</t>
  </si>
  <si>
    <t>41103 北部</t>
  </si>
  <si>
    <t>41104 西部</t>
  </si>
  <si>
    <t>41105 南部</t>
  </si>
  <si>
    <t>42    長崎県</t>
  </si>
  <si>
    <t>42101 長崎</t>
  </si>
  <si>
    <t>42102 佐世保県北</t>
  </si>
  <si>
    <t>42103 県央</t>
  </si>
  <si>
    <t>42104 県南</t>
  </si>
  <si>
    <t>42105 五島</t>
  </si>
  <si>
    <t>42106 上五島</t>
  </si>
  <si>
    <t>42107 壱岐</t>
  </si>
  <si>
    <t>42108 対馬</t>
  </si>
  <si>
    <t>43    熊本県</t>
  </si>
  <si>
    <t>43101 有明・鹿本圏域</t>
  </si>
  <si>
    <t>43102 熊本中央圏域</t>
  </si>
  <si>
    <t>43104 八代圏域</t>
  </si>
  <si>
    <t>43105 天草圏域</t>
  </si>
  <si>
    <t>43106 芦北圏域</t>
  </si>
  <si>
    <t>43107 球磨圏域</t>
  </si>
  <si>
    <t>44    大分県</t>
  </si>
  <si>
    <t>44101 東部</t>
  </si>
  <si>
    <t>44106 北部</t>
  </si>
  <si>
    <t>44107 中南西部広域医療圏</t>
  </si>
  <si>
    <t>45    宮崎県</t>
  </si>
  <si>
    <t>45101 県央</t>
  </si>
  <si>
    <t>45102 県西</t>
  </si>
  <si>
    <t>45103 県北</t>
  </si>
  <si>
    <t>45104 県南</t>
  </si>
  <si>
    <t>46    鹿児島県</t>
  </si>
  <si>
    <t>46101 薩摩</t>
  </si>
  <si>
    <t>46102 北薩</t>
  </si>
  <si>
    <t>46103 姶良・伊佐</t>
  </si>
  <si>
    <t>46104 大隅</t>
  </si>
  <si>
    <t>46105 熊毛</t>
  </si>
  <si>
    <t>46106 奄美</t>
  </si>
  <si>
    <t>47    沖縄県</t>
  </si>
  <si>
    <t>47101 北部</t>
  </si>
  <si>
    <t>47102 中部</t>
  </si>
  <si>
    <t>47103 南部</t>
  </si>
  <si>
    <t>47104 宮古</t>
  </si>
  <si>
    <t>47105 八重山</t>
  </si>
  <si>
    <t>分娩取扱医師数（実際に分娩を取り扱う産科・産婦人科・婦人科医師）</t>
    <rPh sb="0" eb="4">
      <t>ブンベントリアツカイ</t>
    </rPh>
    <rPh sb="4" eb="6">
      <t>イシ</t>
    </rPh>
    <rPh sb="6" eb="7">
      <t>スウ</t>
    </rPh>
    <rPh sb="8" eb="10">
      <t>ジッサイ</t>
    </rPh>
    <rPh sb="11" eb="13">
      <t>ブンベン</t>
    </rPh>
    <rPh sb="14" eb="15">
      <t>ト</t>
    </rPh>
    <rPh sb="16" eb="17">
      <t>アツカ</t>
    </rPh>
    <rPh sb="18" eb="20">
      <t>サンカ</t>
    </rPh>
    <rPh sb="21" eb="25">
      <t>サンフジンカ</t>
    </rPh>
    <rPh sb="26" eb="29">
      <t>フジンカ</t>
    </rPh>
    <phoneticPr fontId="7"/>
  </si>
  <si>
    <t>※主たる従事先を医療施設とする医師について、周産期医療圏・性・年齢階級別に独自集計。なお、主たる従事先・従たる従事先の周産期医療圏が異なる場合は、主たる従事先の周産期医療圏において0.8人、従たる従事先の周産期医療圏において0.2人と換算</t>
    <rPh sb="1" eb="2">
      <t>シュ</t>
    </rPh>
    <rPh sb="4" eb="7">
      <t>ジュウジサキ</t>
    </rPh>
    <rPh sb="8" eb="10">
      <t>イリョウ</t>
    </rPh>
    <rPh sb="10" eb="12">
      <t>シセツ</t>
    </rPh>
    <rPh sb="15" eb="17">
      <t>イシ</t>
    </rPh>
    <phoneticPr fontId="9"/>
  </si>
  <si>
    <t>医師・歯科医師・薬剤師統計（令和2年12月31日現在）</t>
    <rPh sb="11" eb="13">
      <t>トウケイ</t>
    </rPh>
    <rPh sb="14" eb="16">
      <t>レイワ</t>
    </rPh>
    <rPh sb="17" eb="18">
      <t>ネン</t>
    </rPh>
    <rPh sb="20" eb="21">
      <t>ガツ</t>
    </rPh>
    <rPh sb="23" eb="26">
      <t>ニチゲンザイ</t>
    </rPh>
    <phoneticPr fontId="7"/>
  </si>
  <si>
    <t>※複数の診療科に従事している場合の主として従事する診療科（産科・産婦人科・婦人科）と、１診療科のみに従事している場合の診療科（産科・産婦人科・婦人科）であって、実際に分娩を取り扱っている医師を集計対象としている。</t>
    <rPh sb="29" eb="31">
      <t>サンカ</t>
    </rPh>
    <rPh sb="32" eb="36">
      <t>サンフジンカ</t>
    </rPh>
    <rPh sb="37" eb="40">
      <t>フジンカ</t>
    </rPh>
    <rPh sb="80" eb="82">
      <t>ジッサイ</t>
    </rPh>
    <rPh sb="83" eb="85">
      <t>ブンベン</t>
    </rPh>
    <rPh sb="86" eb="87">
      <t>ト</t>
    </rPh>
    <rPh sb="88" eb="89">
      <t>アツカ</t>
    </rPh>
    <rPh sb="93" eb="95">
      <t>イシ</t>
    </rPh>
    <rPh sb="96" eb="100">
      <t>シュウケイタイショウ</t>
    </rPh>
    <phoneticPr fontId="9"/>
  </si>
  <si>
    <t>総分娩取扱医師数（人）</t>
    <rPh sb="0" eb="1">
      <t>ソウ</t>
    </rPh>
    <rPh sb="1" eb="5">
      <t>ブンベントリアツカイ</t>
    </rPh>
    <rPh sb="5" eb="7">
      <t>イシ</t>
    </rPh>
    <rPh sb="7" eb="8">
      <t>スウ</t>
    </rPh>
    <rPh sb="9" eb="10">
      <t>ニン</t>
    </rPh>
    <phoneticPr fontId="7"/>
  </si>
  <si>
    <t>男性・年齢階級別分娩取扱医師数（人）</t>
    <rPh sb="0" eb="2">
      <t>ダンセイ</t>
    </rPh>
    <rPh sb="12" eb="14">
      <t>イシ</t>
    </rPh>
    <rPh sb="14" eb="15">
      <t>スウ</t>
    </rPh>
    <phoneticPr fontId="7"/>
  </si>
  <si>
    <t>女性・年齢階級別分娩取扱医師数（人）</t>
    <rPh sb="0" eb="2">
      <t>ジョセイ</t>
    </rPh>
    <rPh sb="12" eb="14">
      <t>イシ</t>
    </rPh>
    <rPh sb="14" eb="15">
      <t>スウ</t>
    </rPh>
    <phoneticPr fontId="7"/>
  </si>
  <si>
    <t>～24歳</t>
    <rPh sb="3" eb="4">
      <t>サイ</t>
    </rPh>
    <phoneticPr fontId="9"/>
  </si>
  <si>
    <t>25～29歳</t>
    <rPh sb="5" eb="6">
      <t>サイ</t>
    </rPh>
    <phoneticPr fontId="9"/>
  </si>
  <si>
    <t>30～34歳</t>
    <rPh sb="5" eb="6">
      <t>サイ</t>
    </rPh>
    <phoneticPr fontId="9"/>
  </si>
  <si>
    <t>35～39歳</t>
    <rPh sb="5" eb="6">
      <t>サイ</t>
    </rPh>
    <phoneticPr fontId="9"/>
  </si>
  <si>
    <t>40～44歳</t>
    <rPh sb="5" eb="6">
      <t>サイ</t>
    </rPh>
    <phoneticPr fontId="9"/>
  </si>
  <si>
    <t>45～49歳</t>
    <rPh sb="5" eb="6">
      <t>サイ</t>
    </rPh>
    <phoneticPr fontId="9"/>
  </si>
  <si>
    <t>50～54歳</t>
    <rPh sb="5" eb="6">
      <t>サイ</t>
    </rPh>
    <phoneticPr fontId="9"/>
  </si>
  <si>
    <t>55～59歳</t>
    <rPh sb="5" eb="6">
      <t>サイ</t>
    </rPh>
    <phoneticPr fontId="9"/>
  </si>
  <si>
    <t>60～64歳</t>
    <rPh sb="5" eb="6">
      <t>サイ</t>
    </rPh>
    <phoneticPr fontId="9"/>
  </si>
  <si>
    <t>65～69歳</t>
    <rPh sb="5" eb="6">
      <t>サイ</t>
    </rPh>
    <phoneticPr fontId="9"/>
  </si>
  <si>
    <t>70～74歳</t>
    <rPh sb="5" eb="6">
      <t>サイ</t>
    </rPh>
    <phoneticPr fontId="9"/>
  </si>
  <si>
    <t>75～79歳</t>
    <rPh sb="5" eb="6">
      <t>サイ</t>
    </rPh>
    <phoneticPr fontId="9"/>
  </si>
  <si>
    <t>80～84歳</t>
    <rPh sb="5" eb="6">
      <t>サイ</t>
    </rPh>
    <phoneticPr fontId="9"/>
  </si>
  <si>
    <t>85歳以上</t>
    <rPh sb="2" eb="3">
      <t>サイ</t>
    </rPh>
    <rPh sb="3" eb="5">
      <t>イジョウ</t>
    </rPh>
    <phoneticPr fontId="9"/>
  </si>
  <si>
    <t>地域別労働時間調整係数</t>
    <rPh sb="0" eb="2">
      <t>チイキ</t>
    </rPh>
    <rPh sb="2" eb="3">
      <t>ベツ</t>
    </rPh>
    <rPh sb="3" eb="5">
      <t>ロウドウ</t>
    </rPh>
    <rPh sb="5" eb="7">
      <t>ジカン</t>
    </rPh>
    <rPh sb="7" eb="9">
      <t>チョウセイ</t>
    </rPh>
    <rPh sb="9" eb="11">
      <t>ケイスウ</t>
    </rPh>
    <phoneticPr fontId="7"/>
  </si>
  <si>
    <t>※令和4年7月「医師の勤務環境把握に関する調査」(研究班・厚生労働省医政局医事課)より、医療施設従事医師の性・年齢階級別の平均労働時間（主たる勤務先以外における労働時間を含む）を算出。</t>
  </si>
  <si>
    <t>※性・年齢階級別の労働時間比＝ （当該の性・年齢階級の病院＋一般診療所従事医師の平均労働時間数） ÷ （病院＋一般診療所従事全医師の平均労働時間数）</t>
    <rPh sb="1" eb="2">
      <t>セイ</t>
    </rPh>
    <rPh sb="3" eb="5">
      <t>ネンレイ</t>
    </rPh>
    <rPh sb="5" eb="7">
      <t>カイキュウ</t>
    </rPh>
    <rPh sb="7" eb="8">
      <t>ベツ</t>
    </rPh>
    <rPh sb="13" eb="14">
      <t>ヒ</t>
    </rPh>
    <rPh sb="27" eb="29">
      <t>ビョウイン</t>
    </rPh>
    <rPh sb="30" eb="32">
      <t>イッパン</t>
    </rPh>
    <rPh sb="32" eb="35">
      <t>シンリョウジョ</t>
    </rPh>
    <rPh sb="35" eb="37">
      <t>ジュウジ</t>
    </rPh>
    <rPh sb="37" eb="39">
      <t>イシ</t>
    </rPh>
    <rPh sb="40" eb="42">
      <t>ヘイキン</t>
    </rPh>
    <rPh sb="42" eb="44">
      <t>ロウドウ</t>
    </rPh>
    <rPh sb="44" eb="46">
      <t>ジカン</t>
    </rPh>
    <rPh sb="46" eb="47">
      <t>スウ</t>
    </rPh>
    <rPh sb="52" eb="54">
      <t>ビョウイン</t>
    </rPh>
    <rPh sb="55" eb="57">
      <t>イッパン</t>
    </rPh>
    <rPh sb="57" eb="60">
      <t>シンリョウジョ</t>
    </rPh>
    <rPh sb="60" eb="62">
      <t>ジュウジ</t>
    </rPh>
    <rPh sb="62" eb="63">
      <t>ゼン</t>
    </rPh>
    <phoneticPr fontId="7"/>
  </si>
  <si>
    <t>地域の労働時間調整係数</t>
    <rPh sb="0" eb="2">
      <t>チイキ</t>
    </rPh>
    <rPh sb="3" eb="5">
      <t>ロウドウ</t>
    </rPh>
    <rPh sb="5" eb="7">
      <t>ジカン</t>
    </rPh>
    <rPh sb="7" eb="9">
      <t>チョウセイ</t>
    </rPh>
    <rPh sb="9" eb="11">
      <t>ケイスウ</t>
    </rPh>
    <phoneticPr fontId="7"/>
  </si>
  <si>
    <t>男性・年齢階級別労働時間比</t>
    <rPh sb="0" eb="2">
      <t>ダンセイ</t>
    </rPh>
    <rPh sb="8" eb="10">
      <t>ロウドウ</t>
    </rPh>
    <rPh sb="10" eb="12">
      <t>ジカン</t>
    </rPh>
    <rPh sb="12" eb="13">
      <t>ヒ</t>
    </rPh>
    <phoneticPr fontId="7"/>
  </si>
  <si>
    <t>女性・年齢階級別労働時間比</t>
    <rPh sb="0" eb="2">
      <t>ジョセイ</t>
    </rPh>
    <phoneticPr fontId="7"/>
  </si>
  <si>
    <t>※人口動態調査の出生数から（2017年1月～12月）、9月の一日あたり出生数を年間の一日あたり出生数で除した「９月の出生調整係数（1.054）」を求めたのち、以下の方法で年間の分娩件数を算出。</t>
    <rPh sb="1" eb="3">
      <t>ジンコウ</t>
    </rPh>
    <rPh sb="3" eb="5">
      <t>ドウタイ</t>
    </rPh>
    <rPh sb="5" eb="7">
      <t>チョウサ</t>
    </rPh>
    <rPh sb="8" eb="11">
      <t>シュッショウスウ</t>
    </rPh>
    <rPh sb="18" eb="19">
      <t>ネン</t>
    </rPh>
    <rPh sb="20" eb="21">
      <t>ガツ</t>
    </rPh>
    <rPh sb="24" eb="25">
      <t>ガツ</t>
    </rPh>
    <rPh sb="28" eb="29">
      <t>ガツ</t>
    </rPh>
    <rPh sb="30" eb="32">
      <t>ツイタチ</t>
    </rPh>
    <rPh sb="35" eb="37">
      <t>シュッショウ</t>
    </rPh>
    <rPh sb="37" eb="38">
      <t>カズ</t>
    </rPh>
    <rPh sb="39" eb="41">
      <t>ネンカン</t>
    </rPh>
    <rPh sb="42" eb="44">
      <t>ツイタチ</t>
    </rPh>
    <rPh sb="47" eb="50">
      <t>シュッショウスウ</t>
    </rPh>
    <rPh sb="51" eb="52">
      <t>ジョ</t>
    </rPh>
    <rPh sb="56" eb="57">
      <t>ガツ</t>
    </rPh>
    <rPh sb="58" eb="60">
      <t>シュッショウ</t>
    </rPh>
    <rPh sb="60" eb="62">
      <t>チョウセイ</t>
    </rPh>
    <rPh sb="62" eb="64">
      <t>ケイスウ</t>
    </rPh>
    <rPh sb="73" eb="74">
      <t>モト</t>
    </rPh>
    <rPh sb="79" eb="81">
      <t>イカ</t>
    </rPh>
    <rPh sb="82" eb="84">
      <t>ホウホウ</t>
    </rPh>
    <rPh sb="85" eb="87">
      <t>ネンカン</t>
    </rPh>
    <rPh sb="88" eb="90">
      <t>ブンベン</t>
    </rPh>
    <rPh sb="90" eb="92">
      <t>ケンスウ</t>
    </rPh>
    <rPh sb="93" eb="95">
      <t>サンシュツ</t>
    </rPh>
    <phoneticPr fontId="9"/>
  </si>
  <si>
    <t>医療施設調査（2017年）　病院票及び一般診療所票の「分娩（正常分娩を含む）」の9月中の実施件数。</t>
    <phoneticPr fontId="9"/>
  </si>
  <si>
    <t>　年間調整後分娩件数 = （9月中の分娩件数 ÷ 30 × 365）÷ 9月の出生調整係数</t>
    <phoneticPr fontId="7"/>
  </si>
  <si>
    <t>年間調整後分娩件数</t>
    <rPh sb="0" eb="2">
      <t>ネンカン</t>
    </rPh>
    <rPh sb="2" eb="5">
      <t>チョウセイゴ</t>
    </rPh>
    <rPh sb="5" eb="7">
      <t>ブンベン</t>
    </rPh>
    <rPh sb="7" eb="9">
      <t>ケンスウ</t>
    </rPh>
    <phoneticPr fontId="7"/>
  </si>
  <si>
    <t>総数</t>
    <rPh sb="0" eb="2">
      <t>ソウスウ</t>
    </rPh>
    <phoneticPr fontId="7"/>
  </si>
  <si>
    <t>病院</t>
    <rPh sb="0" eb="2">
      <t>ビョウイン</t>
    </rPh>
    <phoneticPr fontId="10"/>
  </si>
  <si>
    <t>一般診療所</t>
    <rPh sb="0" eb="2">
      <t>イッパン</t>
    </rPh>
    <rPh sb="2" eb="5">
      <t>シンリョウジョ</t>
    </rPh>
    <phoneticPr fontId="9"/>
  </si>
  <si>
    <t>分娩取扱い医療施設の状況</t>
    <rPh sb="0" eb="2">
      <t>ブンベン</t>
    </rPh>
    <rPh sb="2" eb="4">
      <t>トリアツカ</t>
    </rPh>
    <rPh sb="5" eb="7">
      <t>イリョウ</t>
    </rPh>
    <rPh sb="7" eb="9">
      <t>シセツ</t>
    </rPh>
    <rPh sb="10" eb="12">
      <t>ジョウキョウ</t>
    </rPh>
    <phoneticPr fontId="8"/>
  </si>
  <si>
    <t>産婦人科医会調査（2022年）　分娩取扱い医療施設の状況</t>
    <rPh sb="16" eb="18">
      <t>ブンベン</t>
    </rPh>
    <rPh sb="18" eb="20">
      <t>トリアツカ</t>
    </rPh>
    <rPh sb="21" eb="23">
      <t>イリョウ</t>
    </rPh>
    <rPh sb="23" eb="25">
      <t>シセツ</t>
    </rPh>
    <rPh sb="26" eb="28">
      <t>ジョウキョウ</t>
    </rPh>
    <phoneticPr fontId="8"/>
  </si>
  <si>
    <t>施設あたり分娩取扱い医師数（人/施）</t>
    <rPh sb="0" eb="2">
      <t>シセツ</t>
    </rPh>
    <rPh sb="5" eb="7">
      <t>ブンベン</t>
    </rPh>
    <rPh sb="7" eb="9">
      <t>トリアツカ</t>
    </rPh>
    <rPh sb="10" eb="12">
      <t>イシ</t>
    </rPh>
    <rPh sb="12" eb="13">
      <t>スウ</t>
    </rPh>
    <rPh sb="14" eb="15">
      <t>ニン</t>
    </rPh>
    <rPh sb="16" eb="17">
      <t>セ</t>
    </rPh>
    <phoneticPr fontId="8"/>
  </si>
  <si>
    <t>施設あたり年間分娩件数（件/施）</t>
    <rPh sb="0" eb="2">
      <t>シセツ</t>
    </rPh>
    <rPh sb="5" eb="7">
      <t>ネンカン</t>
    </rPh>
    <rPh sb="7" eb="9">
      <t>ブンベン</t>
    </rPh>
    <rPh sb="9" eb="11">
      <t>ケンスウ</t>
    </rPh>
    <rPh sb="12" eb="13">
      <t>ケン</t>
    </rPh>
    <rPh sb="14" eb="15">
      <t>セ</t>
    </rPh>
    <phoneticPr fontId="8"/>
  </si>
  <si>
    <t>施設数</t>
    <rPh sb="0" eb="3">
      <t>シセツスウ</t>
    </rPh>
    <phoneticPr fontId="8"/>
  </si>
  <si>
    <t>分娩取扱い医師数（人）</t>
    <rPh sb="0" eb="2">
      <t>ブンベン</t>
    </rPh>
    <rPh sb="2" eb="4">
      <t>トリアツカ</t>
    </rPh>
    <rPh sb="5" eb="7">
      <t>イシ</t>
    </rPh>
    <rPh sb="7" eb="8">
      <t>スウ</t>
    </rPh>
    <rPh sb="9" eb="10">
      <t>ニン</t>
    </rPh>
    <phoneticPr fontId="8"/>
  </si>
  <si>
    <t>分娩取扱い医師数　構成比％</t>
    <rPh sb="0" eb="2">
      <t>ブンベン</t>
    </rPh>
    <rPh sb="2" eb="4">
      <t>トリアツカ</t>
    </rPh>
    <rPh sb="5" eb="7">
      <t>イシ</t>
    </rPh>
    <rPh sb="7" eb="8">
      <t>スウ</t>
    </rPh>
    <rPh sb="9" eb="12">
      <t>コウセイヒ</t>
    </rPh>
    <phoneticPr fontId="8"/>
  </si>
  <si>
    <t>年間分娩件数（千件）</t>
    <rPh sb="0" eb="2">
      <t>ネンカン</t>
    </rPh>
    <rPh sb="2" eb="4">
      <t>ブンベン</t>
    </rPh>
    <rPh sb="4" eb="6">
      <t>ケンスウ</t>
    </rPh>
    <rPh sb="7" eb="8">
      <t>セン</t>
    </rPh>
    <rPh sb="8" eb="9">
      <t>ケン</t>
    </rPh>
    <phoneticPr fontId="8"/>
  </si>
  <si>
    <t>年間分娩件数　構成比％</t>
    <rPh sb="0" eb="2">
      <t>ネンカン</t>
    </rPh>
    <rPh sb="2" eb="4">
      <t>ブンベン</t>
    </rPh>
    <rPh sb="4" eb="6">
      <t>ケンスウ</t>
    </rPh>
    <rPh sb="7" eb="10">
      <t>コウセイヒ</t>
    </rPh>
    <phoneticPr fontId="8"/>
  </si>
  <si>
    <t>分娩取扱い医師数あたり年間分娩件数（件/人）</t>
    <rPh sb="0" eb="2">
      <t>ブンベン</t>
    </rPh>
    <rPh sb="2" eb="4">
      <t>トリアツカ</t>
    </rPh>
    <rPh sb="5" eb="7">
      <t>イシ</t>
    </rPh>
    <rPh sb="7" eb="8">
      <t>スウ</t>
    </rPh>
    <rPh sb="11" eb="13">
      <t>ネンカン</t>
    </rPh>
    <rPh sb="13" eb="15">
      <t>ブンベン</t>
    </rPh>
    <rPh sb="15" eb="17">
      <t>ケンスウ</t>
    </rPh>
    <rPh sb="18" eb="19">
      <t>ケン</t>
    </rPh>
    <rPh sb="20" eb="21">
      <t>ニン</t>
    </rPh>
    <phoneticPr fontId="8"/>
  </si>
  <si>
    <t>総数</t>
    <rPh sb="0" eb="2">
      <t>ソウスウ</t>
    </rPh>
    <phoneticPr fontId="22"/>
  </si>
  <si>
    <t>病院総数</t>
    <rPh sb="0" eb="2">
      <t>ビョウイン</t>
    </rPh>
    <rPh sb="2" eb="4">
      <t>ソウスウ</t>
    </rPh>
    <phoneticPr fontId="22"/>
  </si>
  <si>
    <t>周産期母子医療センター（再掲）</t>
    <rPh sb="0" eb="1">
      <t>シュウ</t>
    </rPh>
    <rPh sb="1" eb="2">
      <t>サン</t>
    </rPh>
    <rPh sb="2" eb="3">
      <t>キ</t>
    </rPh>
    <rPh sb="3" eb="5">
      <t>ボシ</t>
    </rPh>
    <rPh sb="5" eb="7">
      <t>イリョウ</t>
    </rPh>
    <rPh sb="12" eb="14">
      <t>サイケイ</t>
    </rPh>
    <phoneticPr fontId="7"/>
  </si>
  <si>
    <t>その他病院（再掲）</t>
    <rPh sb="2" eb="3">
      <t>タ</t>
    </rPh>
    <rPh sb="3" eb="5">
      <t>ビョウイン</t>
    </rPh>
    <rPh sb="6" eb="8">
      <t>サイケイ</t>
    </rPh>
    <phoneticPr fontId="7"/>
  </si>
  <si>
    <t>一般診療所</t>
    <rPh sb="0" eb="2">
      <t>イッパン</t>
    </rPh>
    <rPh sb="2" eb="5">
      <t>シンリョウジョ</t>
    </rPh>
    <phoneticPr fontId="7"/>
  </si>
  <si>
    <t>総合</t>
    <rPh sb="0" eb="2">
      <t>ソウゴウ</t>
    </rPh>
    <phoneticPr fontId="7"/>
  </si>
  <si>
    <t>地域</t>
    <rPh sb="0" eb="2">
      <t>チイキ</t>
    </rPh>
    <phoneticPr fontId="7"/>
  </si>
  <si>
    <t>-</t>
    <phoneticPr fontId="7"/>
  </si>
  <si>
    <t>　内容説明〔分娩取扱医師偏在指標（令和６年１月公表版）.xlsx〕</t>
    <rPh sb="1" eb="3">
      <t>ナイヨウ</t>
    </rPh>
    <rPh sb="3" eb="5">
      <t>セツメイ</t>
    </rPh>
    <rPh sb="17" eb="19">
      <t>レイワ</t>
    </rPh>
    <rPh sb="20" eb="21">
      <t>ネン</t>
    </rPh>
    <rPh sb="22" eb="23">
      <t>ガツ</t>
    </rPh>
    <rPh sb="23" eb="25">
      <t>コウヒョウ</t>
    </rPh>
    <rPh sb="25" eb="26">
      <t>バン</t>
    </rPh>
    <phoneticPr fontId="7"/>
  </si>
  <si>
    <t>第8次医療計画における周産期医療圏</t>
    <rPh sb="0" eb="1">
      <t>ダイ</t>
    </rPh>
    <rPh sb="2" eb="3">
      <t>ジ</t>
    </rPh>
    <rPh sb="3" eb="5">
      <t>イリョウ</t>
    </rPh>
    <rPh sb="5" eb="7">
      <t>ケイカク</t>
    </rPh>
    <rPh sb="11" eb="14">
      <t>シュウサンキ</t>
    </rPh>
    <rPh sb="14" eb="16">
      <t>イリョウ</t>
    </rPh>
    <rPh sb="16" eb="17">
      <t>ケン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</si>
</sst>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0.0%"/>
  </numFmts>
  <fonts count="58" x14ac:knownFonts="1">
    <font>
      <sz val="9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  <scheme val="minor"/>
    </font>
    <font>
      <b/>
      <sz val="15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70C0"/>
      <name val="メイリオ"/>
      <family val="3"/>
      <charset val="128"/>
    </font>
    <font>
      <b/>
      <sz val="9"/>
      <color rgb="FF0070C0"/>
      <name val="メイリオ"/>
      <family val="3"/>
      <charset val="128"/>
    </font>
    <font>
      <sz val="12"/>
      <color theme="1"/>
      <name val="メイリオ"/>
      <family val="2"/>
      <charset val="128"/>
    </font>
    <font>
      <sz val="6"/>
      <name val="Meiryo UI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b/>
      <sz val="18"/>
      <color theme="1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9"/>
      <color rgb="FF0070C0"/>
      <name val="メイリオ"/>
      <family val="2"/>
      <charset val="128"/>
    </font>
    <font>
      <b/>
      <sz val="10.5"/>
      <color theme="1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rgb="FF006100"/>
      <name val="メイリオ"/>
      <family val="2"/>
      <charset val="128"/>
    </font>
    <font>
      <sz val="8"/>
      <color theme="1"/>
      <name val="メイリオ"/>
      <family val="3"/>
      <charset val="128"/>
    </font>
    <font>
      <sz val="9"/>
      <color theme="1"/>
      <name val="Meiryo UI"/>
      <family val="2"/>
      <charset val="128"/>
    </font>
    <font>
      <sz val="24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vertAlign val="superscript"/>
      <sz val="14"/>
      <color rgb="FFFF0000"/>
      <name val="メイリオ"/>
      <family val="3"/>
      <charset val="128"/>
    </font>
    <font>
      <vertAlign val="superscript"/>
      <sz val="12"/>
      <color rgb="FFFF0000"/>
      <name val="メイリオ"/>
      <family val="3"/>
      <charset val="128"/>
    </font>
    <font>
      <sz val="9"/>
      <color rgb="FFFF0000"/>
      <name val="メイリオ"/>
      <family val="2"/>
      <charset val="128"/>
    </font>
    <font>
      <vertAlign val="superscript"/>
      <sz val="16"/>
      <color rgb="FFFF0000"/>
      <name val="メイリオ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sz val="9"/>
      <name val="Meiryo UI"/>
      <family val="2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24"/>
      <color theme="1"/>
      <name val="メイリオ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rgb="FF0070C0"/>
      </right>
      <top/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mediumDashed">
        <color rgb="FF0070C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3" fillId="0" borderId="0"/>
    <xf numFmtId="38" fontId="2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33" applyNumberFormat="0" applyAlignment="0" applyProtection="0">
      <alignment vertical="center"/>
    </xf>
    <xf numFmtId="0" fontId="45" fillId="25" borderId="34" applyNumberFormat="0" applyAlignment="0" applyProtection="0">
      <alignment vertical="center"/>
    </xf>
    <xf numFmtId="0" fontId="46" fillId="25" borderId="33" applyNumberFormat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26" borderId="3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37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5" fillId="0" borderId="0"/>
    <xf numFmtId="38" fontId="30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38" fontId="56" fillId="0" borderId="0" applyFont="0" applyFill="0" applyBorder="0" applyAlignment="0" applyProtection="0">
      <alignment vertical="center"/>
    </xf>
    <xf numFmtId="0" fontId="55" fillId="0" borderId="0"/>
    <xf numFmtId="38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6" fillId="3" borderId="0" xfId="0" applyFont="1" applyFill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176" fontId="6" fillId="3" borderId="0" xfId="0" applyNumberFormat="1" applyFont="1" applyFill="1" applyAlignment="1">
      <alignment horizontal="center" vertical="center" shrinkToFit="1"/>
    </xf>
    <xf numFmtId="176" fontId="6" fillId="4" borderId="0" xfId="0" applyNumberFormat="1" applyFont="1" applyFill="1" applyAlignment="1">
      <alignment horizontal="center" vertical="center" shrinkToFit="1"/>
    </xf>
    <xf numFmtId="177" fontId="6" fillId="3" borderId="0" xfId="1" applyNumberFormat="1" applyFont="1" applyFill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176" fontId="6" fillId="3" borderId="0" xfId="0" applyNumberFormat="1" applyFont="1" applyFill="1" applyAlignment="1">
      <alignment vertical="center" shrinkToFit="1"/>
    </xf>
    <xf numFmtId="0" fontId="0" fillId="2" borderId="3" xfId="0" applyFill="1" applyBorder="1">
      <alignment vertical="center"/>
    </xf>
    <xf numFmtId="176" fontId="6" fillId="3" borderId="0" xfId="1" applyNumberFormat="1" applyFont="1" applyFill="1" applyAlignment="1">
      <alignment vertical="center" shrinkToFit="1"/>
    </xf>
    <xf numFmtId="176" fontId="6" fillId="3" borderId="0" xfId="1" applyNumberFormat="1" applyFont="1" applyFill="1" applyAlignment="1">
      <alignment horizontal="center" vertical="center" shrinkToFit="1"/>
    </xf>
    <xf numFmtId="176" fontId="6" fillId="4" borderId="0" xfId="1" applyNumberFormat="1" applyFont="1" applyFill="1" applyAlignment="1">
      <alignment horizontal="center" vertical="center" shrinkToFit="1"/>
    </xf>
    <xf numFmtId="1" fontId="0" fillId="0" borderId="0" xfId="1" applyNumberFormat="1" applyFo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/>
    <xf numFmtId="0" fontId="6" fillId="2" borderId="1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0" borderId="0" xfId="3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0" fillId="6" borderId="0" xfId="0" applyFill="1">
      <alignment vertical="center"/>
    </xf>
    <xf numFmtId="0" fontId="25" fillId="6" borderId="0" xfId="0" applyFont="1" applyFill="1" applyAlignment="1"/>
    <xf numFmtId="0" fontId="19" fillId="6" borderId="0" xfId="0" applyFont="1" applyFill="1" applyAlignment="1">
      <alignment horizontal="center" vertical="center"/>
    </xf>
    <xf numFmtId="0" fontId="0" fillId="6" borderId="10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6" borderId="18" xfId="0" applyFill="1" applyBorder="1">
      <alignment vertical="center"/>
    </xf>
    <xf numFmtId="0" fontId="0" fillId="6" borderId="19" xfId="0" applyFill="1" applyBorder="1">
      <alignment vertical="center"/>
    </xf>
    <xf numFmtId="0" fontId="19" fillId="6" borderId="0" xfId="0" applyFont="1" applyFill="1">
      <alignment vertical="center"/>
    </xf>
    <xf numFmtId="0" fontId="19" fillId="6" borderId="20" xfId="0" applyFont="1" applyFill="1" applyBorder="1">
      <alignment vertical="center"/>
    </xf>
    <xf numFmtId="0" fontId="19" fillId="6" borderId="21" xfId="0" applyFont="1" applyFill="1" applyBorder="1">
      <alignment vertical="center"/>
    </xf>
    <xf numFmtId="0" fontId="0" fillId="6" borderId="22" xfId="0" applyFill="1" applyBorder="1">
      <alignment vertical="center"/>
    </xf>
    <xf numFmtId="38" fontId="0" fillId="0" borderId="0" xfId="1" applyFont="1">
      <alignment vertical="center"/>
    </xf>
    <xf numFmtId="9" fontId="0" fillId="0" borderId="0" xfId="5" applyFont="1">
      <alignment vertical="center"/>
    </xf>
    <xf numFmtId="0" fontId="0" fillId="0" borderId="0" xfId="0" applyAlignment="1">
      <alignment vertical="center" shrinkToFit="1"/>
    </xf>
    <xf numFmtId="0" fontId="0" fillId="0" borderId="0" xfId="0" quotePrefix="1">
      <alignment vertical="center"/>
    </xf>
    <xf numFmtId="0" fontId="0" fillId="6" borderId="19" xfId="0" applyFill="1" applyBorder="1" applyAlignment="1">
      <alignment horizontal="right"/>
    </xf>
    <xf numFmtId="0" fontId="0" fillId="8" borderId="0" xfId="0" applyFill="1">
      <alignment vertical="center"/>
    </xf>
    <xf numFmtId="0" fontId="0" fillId="3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  <xf numFmtId="0" fontId="0" fillId="17" borderId="0" xfId="0" applyFill="1">
      <alignment vertical="center"/>
    </xf>
    <xf numFmtId="0" fontId="0" fillId="18" borderId="0" xfId="0" applyFill="1">
      <alignment vertical="center"/>
    </xf>
    <xf numFmtId="0" fontId="0" fillId="19" borderId="0" xfId="0" applyFill="1">
      <alignment vertical="center"/>
    </xf>
    <xf numFmtId="0" fontId="0" fillId="9" borderId="0" xfId="0" applyFill="1" applyAlignment="1">
      <alignment horizontal="center" vertical="center"/>
    </xf>
    <xf numFmtId="1" fontId="0" fillId="9" borderId="0" xfId="1" applyNumberFormat="1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38" fontId="0" fillId="12" borderId="0" xfId="1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38" fontId="0" fillId="15" borderId="0" xfId="1" applyFont="1" applyFill="1" applyAlignment="1">
      <alignment horizontal="center" vertical="center"/>
    </xf>
    <xf numFmtId="1" fontId="0" fillId="15" borderId="0" xfId="1" applyNumberFormat="1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1" fontId="0" fillId="19" borderId="0" xfId="1" applyNumberFormat="1" applyFont="1" applyFill="1" applyAlignment="1">
      <alignment horizontal="center" vertical="center"/>
    </xf>
    <xf numFmtId="38" fontId="0" fillId="19" borderId="0" xfId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0" borderId="0" xfId="0" applyFill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38" fontId="0" fillId="0" borderId="0" xfId="1" applyFont="1" applyAlignment="1">
      <alignment horizontal="right" vertical="center"/>
    </xf>
    <xf numFmtId="1" fontId="0" fillId="0" borderId="0" xfId="0" applyNumberFormat="1" applyAlignment="1">
      <alignment vertical="center" shrinkToFit="1"/>
    </xf>
    <xf numFmtId="9" fontId="0" fillId="0" borderId="0" xfId="5" applyFont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6">
      <alignment vertical="center"/>
    </xf>
    <xf numFmtId="0" fontId="13" fillId="0" borderId="0" xfId="6" applyFont="1">
      <alignment vertical="center"/>
    </xf>
    <xf numFmtId="0" fontId="15" fillId="0" borderId="0" xfId="6" applyFont="1">
      <alignment vertical="center"/>
    </xf>
    <xf numFmtId="0" fontId="15" fillId="0" borderId="0" xfId="6" quotePrefix="1" applyFont="1">
      <alignment vertical="center"/>
    </xf>
    <xf numFmtId="0" fontId="16" fillId="0" borderId="0" xfId="6" applyFont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6" fillId="2" borderId="29" xfId="3" applyFont="1" applyFill="1" applyBorder="1" applyAlignment="1">
      <alignment horizontal="center"/>
    </xf>
    <xf numFmtId="0" fontId="13" fillId="0" borderId="0" xfId="0" applyFont="1">
      <alignment vertical="center"/>
    </xf>
    <xf numFmtId="0" fontId="13" fillId="0" borderId="0" xfId="2" applyFont="1">
      <alignment vertical="center"/>
    </xf>
    <xf numFmtId="0" fontId="35" fillId="0" borderId="0" xfId="0" applyFont="1">
      <alignment vertical="center"/>
    </xf>
    <xf numFmtId="0" fontId="53" fillId="0" borderId="0" xfId="2" applyFont="1">
      <alignment vertical="center"/>
    </xf>
    <xf numFmtId="0" fontId="22" fillId="0" borderId="0" xfId="0" applyFont="1">
      <alignment vertical="center"/>
    </xf>
    <xf numFmtId="0" fontId="54" fillId="0" borderId="0" xfId="8" applyFo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29" fillId="2" borderId="2" xfId="3" applyFont="1" applyFill="1" applyBorder="1" applyAlignment="1">
      <alignment horizontal="center" vertical="center" wrapText="1"/>
    </xf>
    <xf numFmtId="0" fontId="53" fillId="0" borderId="0" xfId="6" applyFont="1">
      <alignment vertical="center"/>
    </xf>
    <xf numFmtId="0" fontId="22" fillId="0" borderId="0" xfId="6" applyFont="1">
      <alignment vertical="center"/>
    </xf>
    <xf numFmtId="0" fontId="30" fillId="0" borderId="0" xfId="8">
      <alignment vertical="center"/>
    </xf>
    <xf numFmtId="2" fontId="6" fillId="3" borderId="0" xfId="1" applyNumberFormat="1" applyFont="1" applyFill="1" applyAlignment="1">
      <alignment horizontal="right" vertical="center" shrinkToFit="1"/>
    </xf>
    <xf numFmtId="2" fontId="6" fillId="4" borderId="0" xfId="1" applyNumberFormat="1" applyFont="1" applyFill="1" applyAlignment="1">
      <alignment horizontal="right" vertical="center" shrinkToFit="1"/>
    </xf>
    <xf numFmtId="2" fontId="6" fillId="0" borderId="0" xfId="1" applyNumberFormat="1" applyFont="1" applyFill="1" applyAlignment="1">
      <alignment horizontal="right" vertical="center" shrinkToFit="1"/>
    </xf>
    <xf numFmtId="177" fontId="6" fillId="4" borderId="0" xfId="1" applyNumberFormat="1" applyFont="1" applyFill="1" applyAlignment="1">
      <alignment vertical="center" shrinkToFit="1"/>
    </xf>
    <xf numFmtId="177" fontId="6" fillId="0" borderId="0" xfId="1" applyNumberFormat="1" applyFont="1" applyFill="1" applyAlignment="1">
      <alignment vertical="center" shrinkToFit="1"/>
    </xf>
    <xf numFmtId="2" fontId="6" fillId="3" borderId="0" xfId="1" applyNumberFormat="1" applyFont="1" applyFill="1" applyAlignment="1">
      <alignment vertical="center" shrinkToFit="1"/>
    </xf>
    <xf numFmtId="2" fontId="6" fillId="4" borderId="0" xfId="1" applyNumberFormat="1" applyFont="1" applyFill="1" applyAlignment="1">
      <alignment vertical="center" shrinkToFit="1"/>
    </xf>
    <xf numFmtId="2" fontId="6" fillId="0" borderId="0" xfId="1" applyNumberFormat="1" applyFont="1" applyFill="1" applyAlignment="1">
      <alignment vertical="center" shrinkToFit="1"/>
    </xf>
    <xf numFmtId="177" fontId="6" fillId="3" borderId="0" xfId="0" applyNumberFormat="1" applyFont="1" applyFill="1" applyAlignment="1">
      <alignment vertical="center" shrinkToFit="1"/>
    </xf>
    <xf numFmtId="177" fontId="6" fillId="4" borderId="0" xfId="0" applyNumberFormat="1" applyFont="1" applyFill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176" fontId="6" fillId="4" borderId="0" xfId="1" applyNumberFormat="1" applyFont="1" applyFill="1" applyAlignment="1">
      <alignment vertical="center" shrinkToFit="1"/>
    </xf>
    <xf numFmtId="176" fontId="6" fillId="0" borderId="0" xfId="1" applyNumberFormat="1" applyFont="1" applyFill="1" applyAlignment="1">
      <alignment vertical="center" shrinkToFit="1"/>
    </xf>
    <xf numFmtId="176" fontId="6" fillId="4" borderId="0" xfId="0" applyNumberFormat="1" applyFont="1" applyFill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2" fontId="6" fillId="3" borderId="0" xfId="4" applyNumberFormat="1" applyFont="1" applyFill="1" applyAlignment="1">
      <alignment horizontal="right" vertical="center" shrinkToFit="1"/>
    </xf>
    <xf numFmtId="2" fontId="6" fillId="4" borderId="0" xfId="4" applyNumberFormat="1" applyFont="1" applyFill="1" applyAlignment="1">
      <alignment horizontal="right" vertical="center" shrinkToFit="1"/>
    </xf>
    <xf numFmtId="2" fontId="6" fillId="0" borderId="0" xfId="4" applyNumberFormat="1" applyFont="1" applyFill="1" applyAlignment="1">
      <alignment horizontal="right" vertical="center" shrinkToFit="1"/>
    </xf>
    <xf numFmtId="177" fontId="6" fillId="3" borderId="0" xfId="4" applyNumberFormat="1" applyFont="1" applyFill="1" applyAlignment="1">
      <alignment horizontal="right" vertical="center" shrinkToFit="1"/>
    </xf>
    <xf numFmtId="177" fontId="6" fillId="4" borderId="0" xfId="4" applyNumberFormat="1" applyFont="1" applyFill="1" applyAlignment="1">
      <alignment horizontal="right" vertical="center" shrinkToFit="1"/>
    </xf>
    <xf numFmtId="177" fontId="6" fillId="0" borderId="0" xfId="4" applyNumberFormat="1" applyFont="1" applyFill="1" applyAlignment="1">
      <alignment horizontal="right" vertical="center" shrinkToFit="1"/>
    </xf>
    <xf numFmtId="1" fontId="6" fillId="3" borderId="0" xfId="4" applyNumberFormat="1" applyFont="1" applyFill="1" applyAlignment="1">
      <alignment horizontal="right" vertical="center" shrinkToFit="1"/>
    </xf>
    <xf numFmtId="1" fontId="6" fillId="4" borderId="0" xfId="4" applyNumberFormat="1" applyFont="1" applyFill="1" applyAlignment="1">
      <alignment horizontal="right" vertical="center" shrinkToFit="1"/>
    </xf>
    <xf numFmtId="1" fontId="6" fillId="0" borderId="0" xfId="4" applyNumberFormat="1" applyFont="1" applyFill="1" applyAlignment="1">
      <alignment horizontal="right" vertical="center" shrinkToFit="1"/>
    </xf>
    <xf numFmtId="176" fontId="6" fillId="3" borderId="0" xfId="4" applyNumberFormat="1" applyFont="1" applyFill="1" applyAlignment="1">
      <alignment horizontal="right" vertical="center" shrinkToFit="1"/>
    </xf>
    <xf numFmtId="176" fontId="6" fillId="4" borderId="0" xfId="4" applyNumberFormat="1" applyFont="1" applyFill="1" applyAlignment="1">
      <alignment horizontal="right" vertical="center" shrinkToFit="1"/>
    </xf>
    <xf numFmtId="176" fontId="6" fillId="0" borderId="0" xfId="4" applyNumberFormat="1" applyFont="1" applyFill="1" applyAlignment="1">
      <alignment horizontal="right" vertical="center" shrinkToFit="1"/>
    </xf>
    <xf numFmtId="178" fontId="0" fillId="0" borderId="0" xfId="5" applyNumberFormat="1" applyFont="1">
      <alignment vertical="center"/>
    </xf>
    <xf numFmtId="178" fontId="11" fillId="0" borderId="4" xfId="5" applyNumberFormat="1" applyFont="1" applyBorder="1" applyAlignment="1">
      <alignment horizontal="center" vertical="center" wrapText="1"/>
    </xf>
    <xf numFmtId="178" fontId="6" fillId="2" borderId="2" xfId="5" applyNumberFormat="1" applyFont="1" applyFill="1" applyBorder="1" applyAlignment="1">
      <alignment horizontal="center" vertical="center" wrapText="1"/>
    </xf>
    <xf numFmtId="178" fontId="6" fillId="3" borderId="0" xfId="5" applyNumberFormat="1" applyFont="1" applyFill="1" applyAlignment="1">
      <alignment horizontal="center" vertical="center" shrinkToFit="1"/>
    </xf>
    <xf numFmtId="178" fontId="6" fillId="4" borderId="0" xfId="5" applyNumberFormat="1" applyFont="1" applyFill="1" applyAlignment="1">
      <alignment horizontal="center" vertical="center" shrinkToFit="1"/>
    </xf>
    <xf numFmtId="178" fontId="6" fillId="0" borderId="0" xfId="5" applyNumberFormat="1" applyFont="1" applyFill="1" applyAlignment="1">
      <alignment horizontal="center" vertical="center" shrinkToFit="1"/>
    </xf>
    <xf numFmtId="178" fontId="6" fillId="0" borderId="0" xfId="5" applyNumberFormat="1" applyFont="1" applyAlignment="1">
      <alignment horizontal="center" vertical="center"/>
    </xf>
    <xf numFmtId="178" fontId="29" fillId="2" borderId="2" xfId="5" applyNumberFormat="1" applyFont="1" applyFill="1" applyBorder="1" applyAlignment="1">
      <alignment horizontal="center" vertical="center" wrapText="1"/>
    </xf>
    <xf numFmtId="56" fontId="20" fillId="5" borderId="9" xfId="6" quotePrefix="1" applyNumberFormat="1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21" fillId="5" borderId="0" xfId="6" applyFont="1" applyFill="1" applyAlignment="1">
      <alignment horizontal="left" vertical="center"/>
    </xf>
    <xf numFmtId="0" fontId="19" fillId="0" borderId="0" xfId="6" applyFont="1" applyAlignment="1">
      <alignment horizontal="left" vertical="center"/>
    </xf>
    <xf numFmtId="0" fontId="31" fillId="0" borderId="0" xfId="6" applyFont="1" applyAlignment="1">
      <alignment horizontal="right" vertical="center"/>
    </xf>
    <xf numFmtId="0" fontId="31" fillId="0" borderId="4" xfId="6" applyFont="1" applyBorder="1" applyAlignment="1">
      <alignment horizontal="right" vertical="center"/>
    </xf>
    <xf numFmtId="0" fontId="13" fillId="0" borderId="0" xfId="6" applyFont="1" applyAlignment="1">
      <alignment horizontal="center" vertical="center"/>
    </xf>
    <xf numFmtId="0" fontId="13" fillId="0" borderId="4" xfId="6" applyFont="1" applyBorder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3" fillId="0" borderId="4" xfId="6" applyFont="1" applyBorder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7" fillId="0" borderId="28" xfId="6" applyFont="1" applyBorder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57" fillId="0" borderId="0" xfId="6" applyFont="1" applyAlignment="1">
      <alignment horizontal="center" vertical="center"/>
    </xf>
    <xf numFmtId="0" fontId="57" fillId="0" borderId="4" xfId="6" applyFont="1" applyBorder="1" applyAlignment="1">
      <alignment horizontal="center" vertical="center"/>
    </xf>
    <xf numFmtId="56" fontId="20" fillId="5" borderId="9" xfId="0" quotePrefix="1" applyNumberFormat="1" applyFont="1" applyFill="1" applyBorder="1" applyAlignment="1">
      <alignment horizontal="lef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shrinkToFit="1"/>
    </xf>
    <xf numFmtId="56" fontId="20" fillId="5" borderId="0" xfId="0" quotePrefix="1" applyNumberFormat="1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9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178" fontId="6" fillId="2" borderId="5" xfId="5" applyNumberFormat="1" applyFont="1" applyFill="1" applyBorder="1" applyAlignment="1">
      <alignment horizontal="center" vertical="center" shrinkToFit="1"/>
    </xf>
    <xf numFmtId="178" fontId="6" fillId="2" borderId="6" xfId="5" applyNumberFormat="1" applyFont="1" applyFill="1" applyBorder="1" applyAlignment="1">
      <alignment horizontal="center" vertical="center" shrinkToFit="1"/>
    </xf>
    <xf numFmtId="178" fontId="6" fillId="2" borderId="7" xfId="5" applyNumberFormat="1" applyFont="1" applyFill="1" applyBorder="1" applyAlignment="1">
      <alignment horizontal="center" vertical="center" shrinkToFit="1"/>
    </xf>
    <xf numFmtId="0" fontId="6" fillId="2" borderId="5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0" fontId="29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shrinkToFit="1"/>
    </xf>
    <xf numFmtId="178" fontId="29" fillId="2" borderId="2" xfId="5" applyNumberFormat="1" applyFont="1" applyFill="1" applyBorder="1" applyAlignment="1">
      <alignment horizontal="center" vertical="center" wrapText="1"/>
    </xf>
    <xf numFmtId="178" fontId="6" fillId="2" borderId="2" xfId="5" applyNumberFormat="1" applyFont="1" applyFill="1" applyBorder="1" applyAlignment="1">
      <alignment horizontal="center" vertical="center" shrinkToFit="1"/>
    </xf>
  </cellXfs>
  <cellStyles count="75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パーセント" xfId="5" builtinId="5"/>
    <cellStyle name="パーセント 2" xfId="53" xr:uid="{E236E0D0-36B6-40FE-9C7B-7D6F2CC05FEA}"/>
    <cellStyle name="パーセント 2 2" xfId="67" xr:uid="{08382897-18C7-4B0E-99BD-0A3397CD0AA7}"/>
    <cellStyle name="パーセント 2 3" xfId="71" xr:uid="{ED409E03-31FB-4222-B29E-D4D14BFDE181}"/>
    <cellStyle name="パーセント 2 4" xfId="62" xr:uid="{7988C5F2-A2E4-4242-8C29-51904AAD5477}"/>
    <cellStyle name="メモ 2" xfId="52" xr:uid="{C94D3BFD-3296-4DC4-B98B-DAB1E9EF880E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1" builtinId="6"/>
    <cellStyle name="桁区切り 2" xfId="4" xr:uid="{00000000-0005-0000-0000-000002000000}"/>
    <cellStyle name="桁区切り 2 2" xfId="56" xr:uid="{3E7DD299-619A-4775-8D51-F19F8C1A03E7}"/>
    <cellStyle name="桁区切り 3" xfId="58" xr:uid="{3255CB2C-901D-4861-9534-5147827BCC81}"/>
    <cellStyle name="桁区切り 3 2" xfId="60" xr:uid="{7A4EFC08-B7DA-4148-A315-441A913B0367}"/>
    <cellStyle name="桁区切り 3 2 2" xfId="10" xr:uid="{7DE1CD05-26C7-4AFD-A684-741BC00F4563}"/>
    <cellStyle name="桁区切り 3 3" xfId="68" xr:uid="{53B8B339-8C86-4F7C-A7F9-52D4A9EECB33}"/>
    <cellStyle name="桁区切り 3 3 2" xfId="64" xr:uid="{278A2022-D427-4F29-99BB-A2CE2C76255B}"/>
    <cellStyle name="桁区切り 3 3 2 2" xfId="72" xr:uid="{59311F4B-8E3B-4D28-973B-F9976BBBAA8B}"/>
    <cellStyle name="桁区切り 3 4" xfId="70" xr:uid="{FF4AE93F-1A15-4E88-93EE-A903A0179237}"/>
    <cellStyle name="桁区切り 4" xfId="55" xr:uid="{DB2489B8-F4F7-43F8-A743-CC6623588D48}"/>
    <cellStyle name="桁区切り 5" xfId="66" xr:uid="{EA5CDD7E-D965-4C0F-B75B-7B309FBEC445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2" xr:uid="{00000000-0005-0000-0000-000004000000}"/>
    <cellStyle name="標準 2 2" xfId="6" xr:uid="{00000000-0005-0000-0000-000005000000}"/>
    <cellStyle name="標準 2 3" xfId="7" xr:uid="{00000000-0005-0000-0000-000006000000}"/>
    <cellStyle name="標準 2 3 2" xfId="65" xr:uid="{3899F54C-8762-4DD6-A337-487C7664C029}"/>
    <cellStyle name="標準 2 3 3" xfId="63" xr:uid="{0E3B7C05-0C68-4DFA-A80E-B16D18F000EA}"/>
    <cellStyle name="標準 3" xfId="3" xr:uid="{00000000-0005-0000-0000-000007000000}"/>
    <cellStyle name="標準 3 2" xfId="69" xr:uid="{2A090720-9E8C-4354-839C-820256C22341}"/>
    <cellStyle name="標準 3 3" xfId="57" xr:uid="{863F3656-4906-4E65-B5B2-FF8FDE7DF4D3}"/>
    <cellStyle name="標準 4" xfId="51" xr:uid="{D6C937C3-22F4-4083-80DA-0EE26EA0E8FF}"/>
    <cellStyle name="標準 4 2" xfId="59" xr:uid="{1E43F465-717A-4289-AA34-B558B2623243}"/>
    <cellStyle name="標準 5" xfId="61" xr:uid="{5A0BF5E9-C226-4A9E-98FC-E7ED2DA12A06}"/>
    <cellStyle name="標準 5 2" xfId="8" xr:uid="{DEA4101F-E402-48DD-8117-5A5251F816BE}"/>
    <cellStyle name="標準 6" xfId="9" xr:uid="{B7AFA4CA-099F-429B-8266-479853AD0E7A}"/>
    <cellStyle name="標準 6 2" xfId="73" xr:uid="{0A6413FF-F78D-4271-BB45-7A472117252E}"/>
    <cellStyle name="標準 6 3" xfId="74" xr:uid="{F1D48492-0E22-4CBE-8619-BB1BADBC5116}"/>
    <cellStyle name="標準 7" xfId="54" xr:uid="{4B678335-F317-4EF4-8D5E-137C748979D7}"/>
    <cellStyle name="良い" xfId="1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10.xml.rels><?xml version="1.0" encoding="UTF-8" standalone="yes"?><Relationships xmlns="http://schemas.openxmlformats.org/package/2006/relationships"><Relationship Id="rId1" Target="style10.xml" Type="http://schemas.microsoft.com/office/2011/relationships/chartStyle"/><Relationship Id="rId2" Target="colors10.xml" Type="http://schemas.microsoft.com/office/2011/relationships/chartColorStyle"/></Relationships>
</file>

<file path=xl/charts/_rels/chart11.xml.rels><?xml version="1.0" encoding="UTF-8" standalone="yes"?><Relationships xmlns="http://schemas.openxmlformats.org/package/2006/relationships"><Relationship Id="rId1" Target="style11.xml" Type="http://schemas.microsoft.com/office/2011/relationships/chartStyle"/><Relationship Id="rId2" Target="colors11.xml" Type="http://schemas.microsoft.com/office/2011/relationships/chartColorStyle"/></Relationships>
</file>

<file path=xl/charts/_rels/chart12.xml.rels><?xml version="1.0" encoding="UTF-8" standalone="yes"?><Relationships xmlns="http://schemas.openxmlformats.org/package/2006/relationships"><Relationship Id="rId1" Target="style12.xml" Type="http://schemas.microsoft.com/office/2011/relationships/chartStyle"/><Relationship Id="rId2" Target="colors12.xml" Type="http://schemas.microsoft.com/office/2011/relationships/chartColorStyle"/></Relationships>
</file>

<file path=xl/charts/_rels/chart13.xml.rels><?xml version="1.0" encoding="UTF-8" standalone="yes"?><Relationships xmlns="http://schemas.openxmlformats.org/package/2006/relationships"><Relationship Id="rId1" Target="style13.xml" Type="http://schemas.microsoft.com/office/2011/relationships/chartStyle"/><Relationship Id="rId2" Target="colors13.xml" Type="http://schemas.microsoft.com/office/2011/relationships/chartColorStyle"/></Relationships>
</file>

<file path=xl/charts/_rels/chart14.xml.rels><?xml version="1.0" encoding="UTF-8" standalone="yes"?><Relationships xmlns="http://schemas.openxmlformats.org/package/2006/relationships"><Relationship Id="rId1" Target="style14.xml" Type="http://schemas.microsoft.com/office/2011/relationships/chartStyle"/><Relationship Id="rId2" Target="colors14.xml" Type="http://schemas.microsoft.com/office/2011/relationships/chartColorStyle"/></Relationships>
</file>

<file path=xl/charts/_rels/chart15.xml.rels><?xml version="1.0" encoding="UTF-8" standalone="yes"?><Relationships xmlns="http://schemas.openxmlformats.org/package/2006/relationships"><Relationship Id="rId1" Target="style15.xml" Type="http://schemas.microsoft.com/office/2011/relationships/chartStyle"/><Relationship Id="rId2" Target="colors15.xml" Type="http://schemas.microsoft.com/office/2011/relationships/chartColorStyle"/></Relationships>
</file>

<file path=xl/charts/_rels/chart16.xml.rels><?xml version="1.0" encoding="UTF-8" standalone="yes"?><Relationships xmlns="http://schemas.openxmlformats.org/package/2006/relationships"><Relationship Id="rId1" Target="style16.xml" Type="http://schemas.microsoft.com/office/2011/relationships/chartStyle"/><Relationship Id="rId2" Target="colors16.xml" Type="http://schemas.microsoft.com/office/2011/relationships/chartColorStyle"/></Relationships>
</file>

<file path=xl/charts/_rels/chart17.xml.rels><?xml version="1.0" encoding="UTF-8" standalone="yes"?><Relationships xmlns="http://schemas.openxmlformats.org/package/2006/relationships"><Relationship Id="rId1" Target="style17.xml" Type="http://schemas.microsoft.com/office/2011/relationships/chartStyle"/><Relationship Id="rId2" Target="colors17.xml" Type="http://schemas.microsoft.com/office/2011/relationships/chartColorStyle"/></Relationships>
</file>

<file path=xl/charts/_rels/chart18.xml.rels><?xml version="1.0" encoding="UTF-8" standalone="yes"?><Relationships xmlns="http://schemas.openxmlformats.org/package/2006/relationships"><Relationship Id="rId1" Target="style18.xml" Type="http://schemas.microsoft.com/office/2011/relationships/chartStyle"/><Relationship Id="rId2" Target="colors18.xml" Type="http://schemas.microsoft.com/office/2011/relationships/chartColorStyle"/></Relationships>
</file>

<file path=xl/charts/_rels/chart19.xml.rels><?xml version="1.0" encoding="UTF-8" standalone="yes"?><Relationships xmlns="http://schemas.openxmlformats.org/package/2006/relationships"><Relationship Id="rId1" Target="style19.xml" Type="http://schemas.microsoft.com/office/2011/relationships/chartStyle"/><Relationship Id="rId2" Target="colors19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_rels/chart20.xml.rels><?xml version="1.0" encoding="UTF-8" standalone="yes"?><Relationships xmlns="http://schemas.openxmlformats.org/package/2006/relationships"><Relationship Id="rId1" Target="style20.xml" Type="http://schemas.microsoft.com/office/2011/relationships/chartStyle"/><Relationship Id="rId2" Target="colors20.xml" Type="http://schemas.microsoft.com/office/2011/relationships/chartColorStyle"/></Relationships>
</file>

<file path=xl/charts/_rels/chart21.xml.rels><?xml version="1.0" encoding="UTF-8" standalone="yes"?><Relationships xmlns="http://schemas.openxmlformats.org/package/2006/relationships"><Relationship Id="rId1" Target="style21.xml" Type="http://schemas.microsoft.com/office/2011/relationships/chartStyle"/><Relationship Id="rId2" Target="colors21.xml" Type="http://schemas.microsoft.com/office/2011/relationships/chartColorStyle"/></Relationships>
</file>

<file path=xl/charts/_rels/chart22.xml.rels><?xml version="1.0" encoding="UTF-8" standalone="yes"?><Relationships xmlns="http://schemas.openxmlformats.org/package/2006/relationships"><Relationship Id="rId1" Target="style22.xml" Type="http://schemas.microsoft.com/office/2011/relationships/chartStyle"/><Relationship Id="rId2" Target="colors22.xml" Type="http://schemas.microsoft.com/office/2011/relationships/chartColorStyle"/></Relationships>
</file>

<file path=xl/charts/_rels/chart23.xml.rels><?xml version="1.0" encoding="UTF-8" standalone="yes"?><Relationships xmlns="http://schemas.openxmlformats.org/package/2006/relationships"><Relationship Id="rId1" Target="style23.xml" Type="http://schemas.microsoft.com/office/2011/relationships/chartStyle"/><Relationship Id="rId2" Target="colors23.xml" Type="http://schemas.microsoft.com/office/2011/relationships/chartColorStyle"/></Relationships>
</file>

<file path=xl/charts/_rels/chart24.xml.rels><?xml version="1.0" encoding="UTF-8" standalone="yes"?><Relationships xmlns="http://schemas.openxmlformats.org/package/2006/relationships"><Relationship Id="rId1" Target="style24.xml" Type="http://schemas.microsoft.com/office/2011/relationships/chartStyle"/><Relationship Id="rId2" Target="colors24.xml" Type="http://schemas.microsoft.com/office/2011/relationships/chartColorStyle"/></Relationships>
</file>

<file path=xl/charts/_rels/chart25.xml.rels><?xml version="1.0" encoding="UTF-8" standalone="yes"?><Relationships xmlns="http://schemas.openxmlformats.org/package/2006/relationships"><Relationship Id="rId1" Target="style25.xml" Type="http://schemas.microsoft.com/office/2011/relationships/chartStyle"/><Relationship Id="rId2" Target="colors25.xml" Type="http://schemas.microsoft.com/office/2011/relationships/chartColorStyle"/></Relationships>
</file>

<file path=xl/charts/_rels/chart26.xml.rels><?xml version="1.0" encoding="UTF-8" standalone="yes"?><Relationships xmlns="http://schemas.openxmlformats.org/package/2006/relationships"><Relationship Id="rId1" Target="style26.xml" Type="http://schemas.microsoft.com/office/2011/relationships/chartStyle"/><Relationship Id="rId2" Target="colors26.xml" Type="http://schemas.microsoft.com/office/2011/relationships/chartColorStyle"/></Relationships>
</file>

<file path=xl/charts/_rels/chart27.xml.rels><?xml version="1.0" encoding="UTF-8" standalone="yes"?><Relationships xmlns="http://schemas.openxmlformats.org/package/2006/relationships"><Relationship Id="rId1" Target="style27.xml" Type="http://schemas.microsoft.com/office/2011/relationships/chartStyle"/><Relationship Id="rId2" Target="colors27.xml" Type="http://schemas.microsoft.com/office/2011/relationships/chartColorStyle"/></Relationships>
</file>

<file path=xl/charts/_rels/chart28.xml.rels><?xml version="1.0" encoding="UTF-8" standalone="yes"?><Relationships xmlns="http://schemas.openxmlformats.org/package/2006/relationships"><Relationship Id="rId1" Target="style28.xml" Type="http://schemas.microsoft.com/office/2011/relationships/chartStyle"/><Relationship Id="rId2" Target="colors28.xml" Type="http://schemas.microsoft.com/office/2011/relationships/chartColorStyle"/></Relationships>
</file>

<file path=xl/charts/_rels/chart29.xml.rels><?xml version="1.0" encoding="UTF-8" standalone="yes"?><Relationships xmlns="http://schemas.openxmlformats.org/package/2006/relationships"><Relationship Id="rId1" Target="style29.xml" Type="http://schemas.microsoft.com/office/2011/relationships/chartStyle"/><Relationship Id="rId2" Target="colors29.xml" Type="http://schemas.microsoft.com/office/2011/relationships/chartColorStyle"/></Relationships>
</file>

<file path=xl/charts/_rels/chart3.xml.rels><?xml version="1.0" encoding="UTF-8" standalone="yes"?><Relationships xmlns="http://schemas.openxmlformats.org/package/2006/relationships"><Relationship Id="rId1" Target="style3.xml" Type="http://schemas.microsoft.com/office/2011/relationships/chartStyle"/><Relationship Id="rId2" Target="colors3.xml" Type="http://schemas.microsoft.com/office/2011/relationships/chartColorStyle"/></Relationships>
</file>

<file path=xl/charts/_rels/chart30.xml.rels><?xml version="1.0" encoding="UTF-8" standalone="yes"?><Relationships xmlns="http://schemas.openxmlformats.org/package/2006/relationships"><Relationship Id="rId1" Target="style30.xml" Type="http://schemas.microsoft.com/office/2011/relationships/chartStyle"/><Relationship Id="rId2" Target="colors30.xml" Type="http://schemas.microsoft.com/office/2011/relationships/chartColorStyle"/></Relationships>
</file>

<file path=xl/charts/_rels/chart31.xml.rels><?xml version="1.0" encoding="UTF-8" standalone="yes"?><Relationships xmlns="http://schemas.openxmlformats.org/package/2006/relationships"><Relationship Id="rId1" Target="style31.xml" Type="http://schemas.microsoft.com/office/2011/relationships/chartStyle"/><Relationship Id="rId2" Target="colors31.xml" Type="http://schemas.microsoft.com/office/2011/relationships/chartColorStyle"/></Relationships>
</file>

<file path=xl/charts/_rels/chart32.xml.rels><?xml version="1.0" encoding="UTF-8" standalone="yes"?><Relationships xmlns="http://schemas.openxmlformats.org/package/2006/relationships"><Relationship Id="rId1" Target="style32.xml" Type="http://schemas.microsoft.com/office/2011/relationships/chartStyle"/><Relationship Id="rId2" Target="colors32.xml" Type="http://schemas.microsoft.com/office/2011/relationships/chartColorStyle"/></Relationships>
</file>

<file path=xl/charts/_rels/chart33.xml.rels><?xml version="1.0" encoding="UTF-8" standalone="yes"?><Relationships xmlns="http://schemas.openxmlformats.org/package/2006/relationships"><Relationship Id="rId1" Target="style33.xml" Type="http://schemas.microsoft.com/office/2011/relationships/chartStyle"/><Relationship Id="rId2" Target="colors33.xml" Type="http://schemas.microsoft.com/office/2011/relationships/chartColorStyle"/></Relationships>
</file>

<file path=xl/charts/_rels/chart34.xml.rels><?xml version="1.0" encoding="UTF-8" standalone="yes"?><Relationships xmlns="http://schemas.openxmlformats.org/package/2006/relationships"><Relationship Id="rId1" Target="style34.xml" Type="http://schemas.microsoft.com/office/2011/relationships/chartStyle"/><Relationship Id="rId2" Target="colors34.xml" Type="http://schemas.microsoft.com/office/2011/relationships/chartColorStyle"/></Relationships>
</file>

<file path=xl/charts/_rels/chart35.xml.rels><?xml version="1.0" encoding="UTF-8" standalone="yes"?><Relationships xmlns="http://schemas.openxmlformats.org/package/2006/relationships"><Relationship Id="rId1" Target="style35.xml" Type="http://schemas.microsoft.com/office/2011/relationships/chartStyle"/><Relationship Id="rId2" Target="colors35.xml" Type="http://schemas.microsoft.com/office/2011/relationships/chartColorStyle"/></Relationships>
</file>

<file path=xl/charts/_rels/chart36.xml.rels><?xml version="1.0" encoding="UTF-8" standalone="yes"?><Relationships xmlns="http://schemas.openxmlformats.org/package/2006/relationships"><Relationship Id="rId1" Target="style36.xml" Type="http://schemas.microsoft.com/office/2011/relationships/chartStyle"/><Relationship Id="rId2" Target="colors36.xml" Type="http://schemas.microsoft.com/office/2011/relationships/chartColorStyle"/></Relationships>
</file>

<file path=xl/charts/_rels/chart4.xml.rels><?xml version="1.0" encoding="UTF-8" standalone="yes"?><Relationships xmlns="http://schemas.openxmlformats.org/package/2006/relationships"><Relationship Id="rId1" Target="style4.xml" Type="http://schemas.microsoft.com/office/2011/relationships/chartStyle"/><Relationship Id="rId2" Target="colors4.xml" Type="http://schemas.microsoft.com/office/2011/relationships/chartColorStyle"/></Relationships>
</file>

<file path=xl/charts/_rels/chart5.xml.rels><?xml version="1.0" encoding="UTF-8" standalone="yes"?><Relationships xmlns="http://schemas.openxmlformats.org/package/2006/relationships"><Relationship Id="rId1" Target="style5.xml" Type="http://schemas.microsoft.com/office/2011/relationships/chartStyle"/><Relationship Id="rId2" Target="colors5.xml" Type="http://schemas.microsoft.com/office/2011/relationships/chartColorStyle"/></Relationships>
</file>

<file path=xl/charts/_rels/chart6.xml.rels><?xml version="1.0" encoding="UTF-8" standalone="yes"?><Relationships xmlns="http://schemas.openxmlformats.org/package/2006/relationships"><Relationship Id="rId1" Target="style6.xml" Type="http://schemas.microsoft.com/office/2011/relationships/chartStyle"/><Relationship Id="rId2" Target="colors6.xml" Type="http://schemas.microsoft.com/office/2011/relationships/chartColorStyle"/></Relationships>
</file>

<file path=xl/charts/_rels/chart7.xml.rels><?xml version="1.0" encoding="UTF-8" standalone="yes"?><Relationships xmlns="http://schemas.openxmlformats.org/package/2006/relationships"><Relationship Id="rId1" Target="style7.xml" Type="http://schemas.microsoft.com/office/2011/relationships/chartStyle"/><Relationship Id="rId2" Target="colors7.xml" Type="http://schemas.microsoft.com/office/2011/relationships/chartColorStyle"/></Relationships>
</file>

<file path=xl/charts/_rels/chart8.xml.rels><?xml version="1.0" encoding="UTF-8" standalone="yes"?><Relationships xmlns="http://schemas.openxmlformats.org/package/2006/relationships"><Relationship Id="rId1" Target="style8.xml" Type="http://schemas.microsoft.com/office/2011/relationships/chartStyle"/><Relationship Id="rId2" Target="colors8.xml" Type="http://schemas.microsoft.com/office/2011/relationships/chartColorStyle"/></Relationships>
</file>

<file path=xl/charts/_rels/chart9.xml.rels><?xml version="1.0" encoding="UTF-8" standalone="yes"?><Relationships xmlns="http://schemas.openxmlformats.org/package/2006/relationships"><Relationship Id="rId1" Target="style9.xml" Type="http://schemas.microsoft.com/office/2011/relationships/chartStyle"/><Relationship Id="rId2" Target="colors9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042502751672171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462894759122853E-2"/>
          <c:y val="0.26722222222222225"/>
          <c:w val="0.86285443654220639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'グラフ２（二次医療圏）（非表示）'!$D$8</c:f>
              <c:strCache>
                <c:ptCount val="1"/>
                <c:pt idx="0">
                  <c:v>人口10万人あたり通院外来患者延数（診療所）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'グラフ２（二次医療圏）（非表示）'!$D$9:$D$31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B-4F02-B1D2-79043081BE74}"/>
            </c:ext>
          </c:extLst>
        </c:ser>
        <c:ser>
          <c:idx val="0"/>
          <c:order val="1"/>
          <c:tx>
            <c:strRef>
              <c:f>'グラフ２（二次医療圏）（非表示）'!$C$8</c:f>
              <c:strCache>
                <c:ptCount val="1"/>
                <c:pt idx="0">
                  <c:v>人口10万人あたり通院外来患者延数（病院）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'グラフ２（二次医療圏）（非表示）'!$C$9:$C$31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B-4F02-B1D2-79043081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83520"/>
        <c:axId val="34657064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'グラフ２（二次医療圏）（非表示）'!$E$9:$E$31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B-4F02-B1D2-79043081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83520"/>
        <c:axId val="346570640"/>
      </c:lineChart>
      <c:catAx>
        <c:axId val="34658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70640"/>
        <c:crosses val="autoZero"/>
        <c:auto val="1"/>
        <c:lblAlgn val="ctr"/>
        <c:lblOffset val="100"/>
        <c:noMultiLvlLbl val="0"/>
      </c:catAx>
      <c:valAx>
        <c:axId val="34657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8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51434044534756"/>
          <c:y val="0.1162962962962963"/>
          <c:w val="0.83879931843197031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万人あたり往診患者数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741427482854965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'グラフ２（二次医療圏）（非表示）'!$AP$8</c:f>
              <c:strCache>
                <c:ptCount val="1"/>
                <c:pt idx="0">
                  <c:v>人口10万人あたり往診患者延数（診療所）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'グラフ２（二次医療圏）（非表示）'!$AP$9:$AP$31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6-4018-8819-07B4F73B9E35}"/>
            </c:ext>
          </c:extLst>
        </c:ser>
        <c:ser>
          <c:idx val="0"/>
          <c:order val="1"/>
          <c:tx>
            <c:strRef>
              <c:f>'グラフ２（二次医療圏）（非表示）'!$AO$8</c:f>
              <c:strCache>
                <c:ptCount val="1"/>
                <c:pt idx="0">
                  <c:v>人口10万人あたり往診患者延数（病院）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'グラフ２（二次医療圏）（非表示）'!$AO$9:$AO$31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6-4018-8819-07B4F73B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27520"/>
        <c:axId val="34652472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'グラフ２（二次医療圏）（非表示）'!$AQ$9:$AQ$31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6-4018-8819-07B4F73B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27520"/>
        <c:axId val="346524720"/>
      </c:lineChart>
      <c:catAx>
        <c:axId val="34652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24720"/>
        <c:crosses val="autoZero"/>
        <c:auto val="1"/>
        <c:lblAlgn val="ctr"/>
        <c:lblOffset val="100"/>
        <c:noMultiLvlLbl val="0"/>
      </c:catAx>
      <c:valAx>
        <c:axId val="34652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2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0143404453475573E-2"/>
          <c:y val="0.1162962962962963"/>
          <c:w val="0.8721326517653035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往診患者の対応割合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11419439505545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'グラフ２（二次医療圏）（非表示）'!$AU$8</c:f>
              <c:strCache>
                <c:ptCount val="1"/>
                <c:pt idx="0">
                  <c:v>人口10万人あたり往診患者延数（診療所）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'グラフ２（二次医療圏）（非表示）'!$AU$9:$AU$31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C8A-A2FC-F355A7C836F7}"/>
            </c:ext>
          </c:extLst>
        </c:ser>
        <c:ser>
          <c:idx val="0"/>
          <c:order val="1"/>
          <c:tx>
            <c:strRef>
              <c:f>'グラフ２（二次医療圏）（非表示）'!$AT$8</c:f>
              <c:strCache>
                <c:ptCount val="1"/>
                <c:pt idx="0">
                  <c:v>人口10万人あたり往診患者延数（病院）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'グラフ２（二次医療圏）（非表示）'!$AT$9:$AT$31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C8A-A2FC-F355A7C8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21920"/>
        <c:axId val="34652248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'グラフ２（二次医療圏）（非表示）'!$AV$9:$AV$31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E-4C8A-A2FC-F355A7C8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21920"/>
        <c:axId val="346522480"/>
      </c:lineChart>
      <c:catAx>
        <c:axId val="3465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22480"/>
        <c:crosses val="autoZero"/>
        <c:auto val="1"/>
        <c:lblAlgn val="ctr"/>
        <c:lblOffset val="100"/>
        <c:noMultiLvlLbl val="0"/>
      </c:catAx>
      <c:valAx>
        <c:axId val="346522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219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082433748200829E-2"/>
          <c:y val="0.1162962962962963"/>
          <c:w val="0.872043010752688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万人あたり往診医療施設数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87583608500550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244517822368987E-2"/>
          <c:y val="0.26722222222222225"/>
          <c:w val="0.876079184658369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'グラフ２（二次医療圏）（非表示）'!$AX$8</c:f>
              <c:strCache>
                <c:ptCount val="1"/>
                <c:pt idx="0">
                  <c:v>人口10万人あたり往診実施施設数（診療所）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'グラフ２（二次医療圏）（非表示）'!$AX$9:$AX$31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F44-868E-2C924B10F8C3}"/>
            </c:ext>
          </c:extLst>
        </c:ser>
        <c:ser>
          <c:idx val="0"/>
          <c:order val="1"/>
          <c:tx>
            <c:strRef>
              <c:f>'グラフ２（二次医療圏）（非表示）'!$AW$8</c:f>
              <c:strCache>
                <c:ptCount val="1"/>
                <c:pt idx="0">
                  <c:v>人口10万人あたり往診実施施設数（病院）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'グラフ２（二次医療圏）（非表示）'!$AW$9:$AW$31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A-4F44-868E-2C924B10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16320"/>
        <c:axId val="34651688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'グラフ２（二次医療圏）（非表示）'!$AY$9:$AY$31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4A-4F44-868E-2C924B10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6320"/>
        <c:axId val="346516880"/>
      </c:lineChart>
      <c:catAx>
        <c:axId val="34651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6880"/>
        <c:crosses val="autoZero"/>
        <c:auto val="1"/>
        <c:lblAlgn val="ctr"/>
        <c:lblOffset val="100"/>
        <c:noMultiLvlLbl val="0"/>
      </c:catAx>
      <c:valAx>
        <c:axId val="346516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4946236559139784E-2"/>
          <c:y val="0.1162962962962963"/>
          <c:w val="0.8649641224282447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万人あたり時間外等外来医療施設数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35970705274743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868173736347486E-2"/>
          <c:y val="0.26722222222222225"/>
          <c:w val="0.8854877868089069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'グラフ２（二次医療圏）（非表示）'!$AB$8</c:f>
              <c:strCache>
                <c:ptCount val="1"/>
                <c:pt idx="0">
                  <c:v>人口10万人あたり時間外等外来施設数（診療所）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'グラフ２（二次医療圏）（非表示）'!$AB$9:$AB$31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58E-9232-C80A7DC1305A}"/>
            </c:ext>
          </c:extLst>
        </c:ser>
        <c:ser>
          <c:idx val="0"/>
          <c:order val="1"/>
          <c:tx>
            <c:strRef>
              <c:f>'グラフ２（二次医療圏）（非表示）'!$AA$8</c:f>
              <c:strCache>
                <c:ptCount val="1"/>
                <c:pt idx="0">
                  <c:v>人口10万人あたり時間外等外来施設数（病院）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'グラフ２（二次医療圏）（非表示）'!$AA$9:$AA$31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458E-9232-C80A7DC1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10720"/>
        <c:axId val="34651128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'グラフ２（二次医療圏）（非表示）'!$AC$9:$AC$31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5-458E-9232-C80A7DC1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0720"/>
        <c:axId val="346511280"/>
      </c:lineChart>
      <c:catAx>
        <c:axId val="34651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1280"/>
        <c:crosses val="autoZero"/>
        <c:auto val="1"/>
        <c:lblAlgn val="ctr"/>
        <c:lblOffset val="100"/>
        <c:noMultiLvlLbl val="0"/>
      </c:catAx>
      <c:valAx>
        <c:axId val="346511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0860215053763432E-2"/>
          <c:y val="0.1162962962962963"/>
          <c:w val="0.83082433748200835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全診療所数でみた通院外来患者数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84895436457540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581174329015323E-2"/>
          <c:y val="0.26722222222222225"/>
          <c:w val="0.8897361569723139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'グラフ２（二次医療圏）（非表示）'!$F$8</c:f>
              <c:strCache>
                <c:ptCount val="1"/>
                <c:pt idx="0">
                  <c:v>全診療所数あたり通院外来患者延数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C-44F3-9243-F1DD38891E2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C-44F3-9243-F1DD38891E28}"/>
              </c:ext>
            </c:extLst>
          </c:dPt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'グラフ２（二次医療圏）（非表示）'!$F$9:$F$31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C-44F3-9243-F1DD3889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18000"/>
        <c:axId val="346518560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'グラフ２（二次医療圏）（非表示）'!$G$9:$G$31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2C-44F3-9243-F1DD3889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8000"/>
        <c:axId val="346518560"/>
      </c:lineChart>
      <c:catAx>
        <c:axId val="34651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8560"/>
        <c:crosses val="autoZero"/>
        <c:auto val="1"/>
        <c:lblAlgn val="ctr"/>
        <c:lblOffset val="100"/>
        <c:noMultiLvlLbl val="0"/>
      </c:catAx>
      <c:valAx>
        <c:axId val="3465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1162962962962963"/>
          <c:w val="0.9888888888888889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全診療所医師数でみた通院外来患者数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5640081280162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48916264499197E-2"/>
          <c:y val="0.26722222222222225"/>
          <c:w val="0.8937684150368300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'グラフ２（二次医療圏）（非表示）'!$H$8</c:f>
              <c:strCache>
                <c:ptCount val="1"/>
                <c:pt idx="0">
                  <c:v>全診療所医師数あたり通院外来患者延数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1-453D-B9AD-082B760FCCE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F1-453D-B9AD-082B760FCCEB}"/>
              </c:ext>
            </c:extLst>
          </c:dPt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'グラフ２（二次医療圏）（非表示）'!$H$9:$H$31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F1-453D-B9AD-082B760F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07920"/>
        <c:axId val="346513520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'グラフ２（二次医療圏）（非表示）'!$I$9:$I$31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F1-453D-B9AD-082B760F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07920"/>
        <c:axId val="346513520"/>
      </c:lineChart>
      <c:catAx>
        <c:axId val="34650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3520"/>
        <c:crosses val="autoZero"/>
        <c:auto val="1"/>
        <c:lblAlgn val="ctr"/>
        <c:lblOffset val="100"/>
        <c:noMultiLvlLbl val="0"/>
      </c:catAx>
      <c:valAx>
        <c:axId val="3465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1162962962962963"/>
          <c:w val="0.9888888888888889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実施診療所数でみた時間外等外来患者数</a:t>
            </a:r>
            <a:endParaRPr lang="ja-JP" sz="1050" b="1" strike="noStrike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62314791296249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828486156972315E-2"/>
          <c:y val="0.26722222222222225"/>
          <c:w val="0.90048884514435701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'グラフ２（二次医療圏）（非表示）'!$V$8</c:f>
              <c:strCache>
                <c:ptCount val="1"/>
                <c:pt idx="0">
                  <c:v>実施診療所数あたり時間外等外来患者延数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B3-4C52-ACBD-CC270F5F852B}"/>
              </c:ext>
            </c:extLst>
          </c:dPt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'グラフ２（二次医療圏）（非表示）'!$V$9:$V$31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3-4C52-ACBD-CC270F5F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00080"/>
        <c:axId val="346498960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'グラフ２（二次医療圏）（非表示）'!$W$9:$W$31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B3-4C52-ACBD-CC270F5F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00080"/>
        <c:axId val="346498960"/>
      </c:lineChart>
      <c:catAx>
        <c:axId val="34650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498960"/>
        <c:crosses val="autoZero"/>
        <c:auto val="1"/>
        <c:lblAlgn val="ctr"/>
        <c:lblOffset val="100"/>
        <c:noMultiLvlLbl val="0"/>
      </c:catAx>
      <c:valAx>
        <c:axId val="3464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0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2515248221263585E-2"/>
          <c:y val="0.11629614480008181"/>
          <c:w val="0.79120162932790228"/>
          <c:h val="7.7402597402597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実施診療所数でみた訪問診療患者数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951104902209803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48916264499197E-2"/>
          <c:y val="0.26722222222222225"/>
          <c:w val="0.8937684150368300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'グラフ２（二次医療圏）（非表示）'!$AG$8</c:f>
              <c:strCache>
                <c:ptCount val="1"/>
                <c:pt idx="0">
                  <c:v>実施診療所数あたり訪問診療患者延数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B-49DD-A233-2C139D15F22B}"/>
              </c:ext>
            </c:extLst>
          </c:dPt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'グラフ２（二次医療圏）（非表示）'!$AG$9:$AG$31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B-49DD-A233-2C139D15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19120"/>
        <c:axId val="346502320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'グラフ２（二次医療圏）（非表示）'!$AH$9:$AH$31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0B-49DD-A233-2C139D15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9120"/>
        <c:axId val="346502320"/>
      </c:lineChart>
      <c:catAx>
        <c:axId val="34651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02320"/>
        <c:crosses val="autoZero"/>
        <c:auto val="1"/>
        <c:lblAlgn val="ctr"/>
        <c:lblOffset val="100"/>
        <c:noMultiLvlLbl val="0"/>
      </c:catAx>
      <c:valAx>
        <c:axId val="34650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7777777777777779E-3"/>
          <c:y val="0.1162962962962963"/>
          <c:w val="0.9944444444444444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実施診療所数でみた往診患者数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4887393108119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17257217847769E-2"/>
          <c:y val="0.26722222222222225"/>
          <c:w val="0.89914475912285163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'グラフ２（二次医療圏）（非表示）'!$AR$8</c:f>
              <c:strCache>
                <c:ptCount val="1"/>
                <c:pt idx="0">
                  <c:v>実施診療所数あたり往診患者延数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0-4454-B1E4-975A25B02000}"/>
              </c:ext>
            </c:extLst>
          </c:dPt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'グラフ２（二次医療圏）（非表示）'!$AR$9:$AR$31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0-4454-B1E4-975A25B0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92800"/>
        <c:axId val="346582960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'グラフ２（二次医療圏）（非表示）'!$AS$9:$AS$31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0-4454-B1E4-975A25B0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92800"/>
        <c:axId val="346582960"/>
      </c:lineChart>
      <c:catAx>
        <c:axId val="34649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82960"/>
        <c:crosses val="autoZero"/>
        <c:auto val="1"/>
        <c:lblAlgn val="ctr"/>
        <c:lblOffset val="100"/>
        <c:noMultiLvlLbl val="0"/>
      </c:catAx>
      <c:valAx>
        <c:axId val="3465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49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7777777777777779E-3"/>
          <c:y val="0.1162962962962963"/>
          <c:w val="0.9944444444444444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042502751672171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462894759122853E-2"/>
          <c:y val="0.26722222222222225"/>
          <c:w val="0.86285443654220639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グラフ描画用シート!$D$8</c:f>
              <c:strCache>
                <c:ptCount val="1"/>
                <c:pt idx="0">
                  <c:v>人口10万人あたり通院外来患者延数（診療所）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グラフ描画用シート!$D$9:$D$31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B-4F02-B1D2-79043081BE74}"/>
            </c:ext>
          </c:extLst>
        </c:ser>
        <c:ser>
          <c:idx val="0"/>
          <c:order val="1"/>
          <c:tx>
            <c:strRef>
              <c:f>グラフ描画用シート!$C$8</c:f>
              <c:strCache>
                <c:ptCount val="1"/>
                <c:pt idx="0">
                  <c:v>人口10万人あたり通院外来患者延数（病院）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グラフ描画用シート!$C$9:$C$31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B-4F02-B1D2-79043081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39280"/>
        <c:axId val="37072340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グラフ描画用シート!$E$9:$E$31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B-4F02-B1D2-79043081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39280"/>
        <c:axId val="370723408"/>
      </c:lineChart>
      <c:catAx>
        <c:axId val="34653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723408"/>
        <c:crosses val="autoZero"/>
        <c:auto val="1"/>
        <c:lblAlgn val="ctr"/>
        <c:lblOffset val="100"/>
        <c:noMultiLvlLbl val="0"/>
      </c:catAx>
      <c:valAx>
        <c:axId val="3707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3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51434044534756"/>
          <c:y val="0.1162962962962963"/>
          <c:w val="0.83879931843197031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通院外来患者の対応割合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387763525527050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677948522563713E-2"/>
          <c:y val="0.26722222222222225"/>
          <c:w val="0.8776393827787655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'グラフ２（二次医療圏）（非表示）'!$K$8</c:f>
              <c:strCache>
                <c:ptCount val="1"/>
                <c:pt idx="0">
                  <c:v>人口10万人あたり通院外来患者延数（診療所）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'グラフ２（二次医療圏）（非表示）'!$K$9:$K$31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6-499C-9A63-4D342D1DD313}"/>
            </c:ext>
          </c:extLst>
        </c:ser>
        <c:ser>
          <c:idx val="0"/>
          <c:order val="1"/>
          <c:tx>
            <c:strRef>
              <c:f>'グラフ２（二次医療圏）（非表示）'!$J$8</c:f>
              <c:strCache>
                <c:ptCount val="1"/>
                <c:pt idx="0">
                  <c:v>人口10万人あたり通院外来患者延数（病院）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'グラフ２（二次医療圏）（非表示）'!$J$9:$J$31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6-499C-9A63-4D342D1D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74000"/>
        <c:axId val="34657456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'グラフ２（二次医療圏）（非表示）'!$L$9:$L$31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6-499C-9A63-4D342D1D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74000"/>
        <c:axId val="346574560"/>
      </c:lineChart>
      <c:catAx>
        <c:axId val="34657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74560"/>
        <c:crosses val="autoZero"/>
        <c:auto val="1"/>
        <c:lblAlgn val="ctr"/>
        <c:lblOffset val="100"/>
        <c:noMultiLvlLbl val="0"/>
      </c:catAx>
      <c:valAx>
        <c:axId val="3465745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740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12006815680298"/>
          <c:y val="0.1162962962962963"/>
          <c:w val="0.8440860215053762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通院外来患者の対応割合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387763525527050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677948522563713E-2"/>
          <c:y val="0.26722222222222225"/>
          <c:w val="0.8776393827787655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グラフ描画用シート!$K$8</c:f>
              <c:strCache>
                <c:ptCount val="1"/>
                <c:pt idx="0">
                  <c:v>人口10万人あたり通院外来患者延数（診療所）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グラフ描画用シート!$K$9:$K$31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6-499C-9A63-4D342D1DD313}"/>
            </c:ext>
          </c:extLst>
        </c:ser>
        <c:ser>
          <c:idx val="0"/>
          <c:order val="1"/>
          <c:tx>
            <c:strRef>
              <c:f>グラフ描画用シート!$J$8</c:f>
              <c:strCache>
                <c:ptCount val="1"/>
                <c:pt idx="0">
                  <c:v>人口10万人あたり通院外来患者延数（病院）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グラフ描画用シート!$J$9:$J$31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6-499C-9A63-4D342D1D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87008"/>
        <c:axId val="37068084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グラフ描画用シート!$L$9:$L$31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6-499C-9A63-4D342D1D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87008"/>
        <c:axId val="370680848"/>
      </c:lineChart>
      <c:catAx>
        <c:axId val="37068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80848"/>
        <c:crosses val="autoZero"/>
        <c:auto val="1"/>
        <c:lblAlgn val="ctr"/>
        <c:lblOffset val="100"/>
        <c:noMultiLvlLbl val="0"/>
      </c:catAx>
      <c:valAx>
        <c:axId val="3706808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8700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12006815680298"/>
          <c:y val="0.1162962962962963"/>
          <c:w val="0.8440860215053762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891965117263565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556345779358236E-2"/>
          <c:y val="0.26722222222222225"/>
          <c:w val="0.8841437007874014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グラフ描画用シート!$N$8</c:f>
              <c:strCache>
                <c:ptCount val="1"/>
                <c:pt idx="0">
                  <c:v>人口10万人あたり医療施設数（診療所）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グラフ描画用シート!$N$9:$N$31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D-4C9C-8472-0DE6352E957F}"/>
            </c:ext>
          </c:extLst>
        </c:ser>
        <c:ser>
          <c:idx val="0"/>
          <c:order val="1"/>
          <c:tx>
            <c:strRef>
              <c:f>グラフ描画用シート!$M$8</c:f>
              <c:strCache>
                <c:ptCount val="1"/>
                <c:pt idx="0">
                  <c:v>人口10万人あたり医療施設数（病院）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グラフ描画用シート!$M$9:$M$31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D-4C9C-8472-0DE6352E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37728"/>
        <c:axId val="37063156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グラフ描画用シート!$O$9:$O$31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D-4C9C-8472-0DE6352E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7728"/>
        <c:axId val="370631568"/>
      </c:lineChart>
      <c:catAx>
        <c:axId val="37063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1568"/>
        <c:crosses val="autoZero"/>
        <c:auto val="1"/>
        <c:lblAlgn val="ctr"/>
        <c:lblOffset val="100"/>
        <c:noMultiLvlLbl val="0"/>
      </c:catAx>
      <c:valAx>
        <c:axId val="370631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924731182795699E-2"/>
          <c:y val="0.1162962962962963"/>
          <c:w val="0.8270608966217931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万人あたり医師数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295190923715183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556345779358236E-2"/>
          <c:y val="0.26722222222222225"/>
          <c:w val="0.8841437007874014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グラフ描画用シート!$Q$8</c:f>
              <c:strCache>
                <c:ptCount val="1"/>
                <c:pt idx="0">
                  <c:v>人口10万人あたり医師数（診療所）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グラフ描画用シート!$Q$9:$Q$31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3C4-9A4B-A65E77189539}"/>
            </c:ext>
          </c:extLst>
        </c:ser>
        <c:ser>
          <c:idx val="0"/>
          <c:order val="1"/>
          <c:tx>
            <c:strRef>
              <c:f>グラフ描画用シート!$P$8</c:f>
              <c:strCache>
                <c:ptCount val="1"/>
                <c:pt idx="0">
                  <c:v>人口10万人あたり医師数（病院）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グラフ描画用シート!$P$9:$P$31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5-43C4-9A4B-A65E7718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599648"/>
        <c:axId val="37072676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グラフ描画用シート!$R$9:$R$31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15-43C4-9A4B-A65E7718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99648"/>
        <c:axId val="370726768"/>
      </c:lineChart>
      <c:catAx>
        <c:axId val="37059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726768"/>
        <c:crosses val="autoZero"/>
        <c:auto val="1"/>
        <c:lblAlgn val="ctr"/>
        <c:lblOffset val="100"/>
        <c:noMultiLvlLbl val="0"/>
      </c:catAx>
      <c:valAx>
        <c:axId val="370726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医師数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59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229394208788419E-2"/>
          <c:y val="0.1162962962962963"/>
          <c:w val="0.81863802810938968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時間外等外来患者の対応割合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24860299720599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45690458047588E-2"/>
          <c:y val="0.26722222222222225"/>
          <c:w val="0.8816716408432816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グラフ描画用シート!$Y$8</c:f>
              <c:strCache>
                <c:ptCount val="1"/>
                <c:pt idx="0">
                  <c:v>人口10万人あたり時間外等外来患者延数（診療所）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グラフ描画用シート!$Y$9:$Y$31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5-49C7-BF3A-B8F954DCA741}"/>
            </c:ext>
          </c:extLst>
        </c:ser>
        <c:ser>
          <c:idx val="0"/>
          <c:order val="1"/>
          <c:tx>
            <c:strRef>
              <c:f>グラフ描画用シート!$X$8</c:f>
              <c:strCache>
                <c:ptCount val="1"/>
                <c:pt idx="0">
                  <c:v>人口10万人あたり時間外等外来患者延数（病院）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グラフ描画用シート!$X$9:$X$31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5-49C7-BF3A-B8F954DC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727328"/>
        <c:axId val="37060636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グラフ描画用シート!$Z$9:$Z$31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5-49C7-BF3A-B8F954DC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27328"/>
        <c:axId val="370606368"/>
      </c:lineChart>
      <c:catAx>
        <c:axId val="37072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06368"/>
        <c:crosses val="autoZero"/>
        <c:auto val="1"/>
        <c:lblAlgn val="ctr"/>
        <c:lblOffset val="100"/>
        <c:noMultiLvlLbl val="0"/>
      </c:catAx>
      <c:valAx>
        <c:axId val="370606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7273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905014393362118"/>
          <c:y val="0.1162962962962963"/>
          <c:w val="0.8357526881720429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万人あたり訪問診療患者数</a:t>
            </a:r>
            <a:endParaRPr lang="ja-JP" sz="1050" b="1" strike="noStrike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969304461942257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グラフ描画用シート!$AE$8</c:f>
              <c:strCache>
                <c:ptCount val="1"/>
                <c:pt idx="0">
                  <c:v>人口10万人あたり訪問診療患者延数（診療所）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グラフ描画用シート!$AE$9:$AE$31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45EC-A3EE-6B2FA14F2BDD}"/>
            </c:ext>
          </c:extLst>
        </c:ser>
        <c:ser>
          <c:idx val="0"/>
          <c:order val="1"/>
          <c:tx>
            <c:strRef>
              <c:f>グラフ描画用シート!$AD$8</c:f>
              <c:strCache>
                <c:ptCount val="1"/>
                <c:pt idx="0">
                  <c:v>人口10万人あたり訪問診療患者延数（病院）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グラフ描画用シート!$AD$9:$AD$31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45EC-A3EE-6B2FA14F2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01888"/>
        <c:axId val="37060244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グラフ描画用シート!$AF$9:$AF$31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0-45EC-A3EE-6B2FA14F2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01888"/>
        <c:axId val="370602448"/>
      </c:lineChart>
      <c:catAx>
        <c:axId val="37060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02448"/>
        <c:crosses val="autoZero"/>
        <c:auto val="1"/>
        <c:lblAlgn val="ctr"/>
        <c:lblOffset val="100"/>
        <c:noMultiLvlLbl val="0"/>
      </c:catAx>
      <c:valAx>
        <c:axId val="3706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0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761652273304546"/>
          <c:y val="0.1162962962962963"/>
          <c:w val="0.85062727542121741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訪問診療患者の対応割合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081933508311459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957518415036823E-2"/>
          <c:y val="0.26722222222222225"/>
          <c:w val="0.884359812886292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グラフ描画用シート!$AJ$8</c:f>
              <c:strCache>
                <c:ptCount val="1"/>
                <c:pt idx="0">
                  <c:v>人口10万人あたり訪問診療患者延数（診療所）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グラフ描画用シート!$AJ$9:$AJ$31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D-4C7A-A682-00C32C7813CB}"/>
            </c:ext>
          </c:extLst>
        </c:ser>
        <c:ser>
          <c:idx val="0"/>
          <c:order val="1"/>
          <c:tx>
            <c:strRef>
              <c:f>グラフ描画用シート!$AI$8</c:f>
              <c:strCache>
                <c:ptCount val="1"/>
                <c:pt idx="0">
                  <c:v>人口10万人あたり訪問診療患者延数（病院）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グラフ描画用シート!$AI$9:$AI$31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D-4C7A-A682-00C32C781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11408"/>
        <c:axId val="37060748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グラフ描画用シート!$AK$9:$AK$31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FD-4C7A-A682-00C32C781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11408"/>
        <c:axId val="370607488"/>
      </c:lineChart>
      <c:catAx>
        <c:axId val="37061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07488"/>
        <c:crosses val="autoZero"/>
        <c:auto val="1"/>
        <c:lblAlgn val="ctr"/>
        <c:lblOffset val="100"/>
        <c:noMultiLvlLbl val="0"/>
      </c:catAx>
      <c:valAx>
        <c:axId val="3706074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1140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67379984759968"/>
          <c:y val="0.1162962962962963"/>
          <c:w val="0.84784946236559144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万人あたり時間外等外来患者数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4887393108119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677948522563713E-2"/>
          <c:y val="0.26722222222222225"/>
          <c:w val="0.8776393827787655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グラフ描画用シート!$T$8</c:f>
              <c:strCache>
                <c:ptCount val="1"/>
                <c:pt idx="0">
                  <c:v>人口10万人あたり時間外等外来患者延数（診療所）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グラフ描画用シート!$T$9:$T$31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5B1-888E-EAA1D852FFA0}"/>
            </c:ext>
          </c:extLst>
        </c:ser>
        <c:ser>
          <c:idx val="0"/>
          <c:order val="1"/>
          <c:tx>
            <c:strRef>
              <c:f>グラフ描画用シート!$S$8</c:f>
              <c:strCache>
                <c:ptCount val="1"/>
                <c:pt idx="0">
                  <c:v>人口10万人あたり時間外等外来患者延数（病院）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グラフ描画用シート!$S$9:$S$31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5B1-888E-EAA1D852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16448"/>
        <c:axId val="37061700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グラフ描画用シート!$U$9:$U$31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2-45B1-888E-EAA1D852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16448"/>
        <c:axId val="370617008"/>
      </c:lineChart>
      <c:catAx>
        <c:axId val="37061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17008"/>
        <c:crosses val="autoZero"/>
        <c:auto val="1"/>
        <c:lblAlgn val="ctr"/>
        <c:lblOffset val="100"/>
        <c:noMultiLvlLbl val="0"/>
      </c:catAx>
      <c:valAx>
        <c:axId val="37061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76344086021505"/>
          <c:y val="0.1162962962962963"/>
          <c:w val="0.855555520277707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万あたり訪問診療医療施設数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16078232156464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244517822368987E-2"/>
          <c:y val="0.26722222222222225"/>
          <c:w val="0.88145552874439081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グラフ描画用シート!$AM$8</c:f>
              <c:strCache>
                <c:ptCount val="1"/>
                <c:pt idx="0">
                  <c:v>人口10万人あたり訪問診療実施施設数（診療所）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グラフ描画用シート!$AM$9:$AM$31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4-404A-8FC4-345151BF5DB0}"/>
            </c:ext>
          </c:extLst>
        </c:ser>
        <c:ser>
          <c:idx val="0"/>
          <c:order val="1"/>
          <c:tx>
            <c:strRef>
              <c:f>グラフ描画用シート!$AL$8</c:f>
              <c:strCache>
                <c:ptCount val="1"/>
                <c:pt idx="0">
                  <c:v>人口10万人あたり訪問診療実施施設数（病院）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グラフ描画用シート!$AL$9:$AL$31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4-404A-8FC4-345151BF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24288"/>
        <c:axId val="37062204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グラフ描画用シート!$AN$9:$AN$31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4-404A-8FC4-345151BF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24288"/>
        <c:axId val="370622048"/>
      </c:lineChart>
      <c:catAx>
        <c:axId val="37062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22048"/>
        <c:crosses val="autoZero"/>
        <c:auto val="1"/>
        <c:lblAlgn val="ctr"/>
        <c:lblOffset val="100"/>
        <c:noMultiLvlLbl val="0"/>
      </c:catAx>
      <c:valAx>
        <c:axId val="370622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2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1003619507239014E-2"/>
          <c:y val="0.1162962962962963"/>
          <c:w val="0.8433692109050884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万人あたり往診患者数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741427482854965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グラフ描画用シート!$AP$8</c:f>
              <c:strCache>
                <c:ptCount val="1"/>
                <c:pt idx="0">
                  <c:v>人口10万人あたり往診患者延数（診療所）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グラフ描画用シート!$AP$9:$AP$31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6-4018-8819-07B4F73B9E35}"/>
            </c:ext>
          </c:extLst>
        </c:ser>
        <c:ser>
          <c:idx val="0"/>
          <c:order val="1"/>
          <c:tx>
            <c:strRef>
              <c:f>グラフ描画用シート!$AO$8</c:f>
              <c:strCache>
                <c:ptCount val="1"/>
                <c:pt idx="0">
                  <c:v>人口10万人あたり往診患者延数（病院）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グラフ描画用シート!$AO$9:$AO$31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6-4018-8819-07B4F73B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21488"/>
        <c:axId val="37063100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グラフ描画用シート!$AQ$9:$AQ$31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6-4018-8819-07B4F73B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21488"/>
        <c:axId val="370631008"/>
      </c:lineChart>
      <c:catAx>
        <c:axId val="370621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1008"/>
        <c:crosses val="autoZero"/>
        <c:auto val="1"/>
        <c:lblAlgn val="ctr"/>
        <c:lblOffset val="100"/>
        <c:noMultiLvlLbl val="0"/>
      </c:catAx>
      <c:valAx>
        <c:axId val="3706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2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0143404453475573E-2"/>
          <c:y val="0.1162962962962963"/>
          <c:w val="0.8721326517653035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往診患者の対応割合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11419439505545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グラフ描画用シート!$AU$8</c:f>
              <c:strCache>
                <c:ptCount val="1"/>
                <c:pt idx="0">
                  <c:v>人口10万人あたり往診患者延数（診療所）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グラフ描画用シート!$AU$9:$AU$31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C8A-A2FC-F355A7C836F7}"/>
            </c:ext>
          </c:extLst>
        </c:ser>
        <c:ser>
          <c:idx val="0"/>
          <c:order val="1"/>
          <c:tx>
            <c:strRef>
              <c:f>グラフ描画用シート!$AT$8</c:f>
              <c:strCache>
                <c:ptCount val="1"/>
                <c:pt idx="0">
                  <c:v>人口10万人あたり往診患者延数（病院）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グラフ描画用シート!$AT$9:$AT$31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C8A-A2FC-F355A7C8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26528"/>
        <c:axId val="37062708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グラフ描画用シート!$AV$9:$AV$31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E-4C8A-A2FC-F355A7C8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26528"/>
        <c:axId val="370627088"/>
      </c:lineChart>
      <c:catAx>
        <c:axId val="370626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27088"/>
        <c:crosses val="autoZero"/>
        <c:auto val="1"/>
        <c:lblAlgn val="ctr"/>
        <c:lblOffset val="100"/>
        <c:noMultiLvlLbl val="0"/>
      </c:catAx>
      <c:valAx>
        <c:axId val="3706270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265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082433748200829E-2"/>
          <c:y val="0.1162962962962963"/>
          <c:w val="0.872043010752688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891965117263565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556345779358236E-2"/>
          <c:y val="0.26722222222222225"/>
          <c:w val="0.8841437007874014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'グラフ２（二次医療圏）（非表示）'!$N$8</c:f>
              <c:strCache>
                <c:ptCount val="1"/>
                <c:pt idx="0">
                  <c:v>人口10万人あたり医療施設数（診療所）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'グラフ２（二次医療圏）（非表示）'!$N$9:$N$31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D-4C9C-8472-0DE6352E957F}"/>
            </c:ext>
          </c:extLst>
        </c:ser>
        <c:ser>
          <c:idx val="0"/>
          <c:order val="1"/>
          <c:tx>
            <c:strRef>
              <c:f>'グラフ２（二次医療圏）（非表示）'!$M$8</c:f>
              <c:strCache>
                <c:ptCount val="1"/>
                <c:pt idx="0">
                  <c:v>人口10万人あたり医療施設数（病院）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'グラフ２（二次医療圏）（非表示）'!$M$9:$M$31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D-4C9C-8472-0DE6352E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67280"/>
        <c:axId val="34656784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'グラフ２（二次医療圏）（非表示）'!$O$9:$O$31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D-4C9C-8472-0DE6352E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67280"/>
        <c:axId val="346567840"/>
      </c:lineChart>
      <c:catAx>
        <c:axId val="34656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67840"/>
        <c:crosses val="autoZero"/>
        <c:auto val="1"/>
        <c:lblAlgn val="ctr"/>
        <c:lblOffset val="100"/>
        <c:noMultiLvlLbl val="0"/>
      </c:catAx>
      <c:valAx>
        <c:axId val="346567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6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924731182795699E-2"/>
          <c:y val="0.1162962962962963"/>
          <c:w val="0.8270608966217931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万人あたり往診医療施設数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87583608500550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244517822368987E-2"/>
          <c:y val="0.26722222222222225"/>
          <c:w val="0.876079184658369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グラフ描画用シート!$AX$8</c:f>
              <c:strCache>
                <c:ptCount val="1"/>
                <c:pt idx="0">
                  <c:v>人口10万人あたり往診実施施設数（診療所）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グラフ描画用シート!$AX$9:$AX$31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F44-868E-2C924B10F8C3}"/>
            </c:ext>
          </c:extLst>
        </c:ser>
        <c:ser>
          <c:idx val="0"/>
          <c:order val="1"/>
          <c:tx>
            <c:strRef>
              <c:f>グラフ描画用シート!$AW$8</c:f>
              <c:strCache>
                <c:ptCount val="1"/>
                <c:pt idx="0">
                  <c:v>人口10万人あたり往診実施施設数（病院）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グラフ描画用シート!$AW$9:$AW$31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A-4F44-868E-2C924B10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36048"/>
        <c:axId val="37063212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グラフ描画用シート!$AY$9:$AY$31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4A-4F44-868E-2C924B10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6048"/>
        <c:axId val="370632128"/>
      </c:lineChart>
      <c:catAx>
        <c:axId val="37063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2128"/>
        <c:crosses val="autoZero"/>
        <c:auto val="1"/>
        <c:lblAlgn val="ctr"/>
        <c:lblOffset val="100"/>
        <c:noMultiLvlLbl val="0"/>
      </c:catAx>
      <c:valAx>
        <c:axId val="370632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4946236559139784E-2"/>
          <c:y val="0.1162962962962963"/>
          <c:w val="0.8649641224282447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万人あたり時間外等外来医療施設数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35970705274743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868173736347486E-2"/>
          <c:y val="0.26722222222222225"/>
          <c:w val="0.8854877868089069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グラフ描画用シート!$AB$8</c:f>
              <c:strCache>
                <c:ptCount val="1"/>
                <c:pt idx="0">
                  <c:v>人口10万人あたり時間外等外来施設数（診療所）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グラフ描画用シート!$AB$9:$AB$31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58E-9232-C80A7DC1305A}"/>
            </c:ext>
          </c:extLst>
        </c:ser>
        <c:ser>
          <c:idx val="0"/>
          <c:order val="1"/>
          <c:tx>
            <c:strRef>
              <c:f>グラフ描画用シート!$AA$8</c:f>
              <c:strCache>
                <c:ptCount val="1"/>
                <c:pt idx="0">
                  <c:v>人口10万人あたり時間外等外来施設数（病院）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グラフ描画用シート!$AA$9:$AA$31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458E-9232-C80A7DC1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41088"/>
        <c:axId val="370641648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グラフ描画用シート!$AC$9:$AC$31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5-458E-9232-C80A7DC1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41088"/>
        <c:axId val="370641648"/>
      </c:lineChart>
      <c:catAx>
        <c:axId val="37064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41648"/>
        <c:crosses val="autoZero"/>
        <c:auto val="1"/>
        <c:lblAlgn val="ctr"/>
        <c:lblOffset val="100"/>
        <c:noMultiLvlLbl val="0"/>
      </c:catAx>
      <c:valAx>
        <c:axId val="370641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4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0860215053763432E-2"/>
          <c:y val="0.1162962962962963"/>
          <c:w val="0.83082433748200835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全診療所数でみた通院外来患者数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848954364575402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581174329015323E-2"/>
          <c:y val="0.26722222222222225"/>
          <c:w val="0.8897361569723139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グラフ描画用シート!$F$8</c:f>
              <c:strCache>
                <c:ptCount val="1"/>
                <c:pt idx="0">
                  <c:v>全診療所数あたり通院外来患者延数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C-44F3-9243-F1DD38891E2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C-44F3-9243-F1DD38891E28}"/>
              </c:ext>
            </c:extLst>
          </c:dPt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グラフ描画用シート!$F$9:$F$31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C-44F3-9243-F1DD3889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39968"/>
        <c:axId val="370649488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グラフ描画用シート!$G$9:$G$31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2C-44F3-9243-F1DD3889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9968"/>
        <c:axId val="370649488"/>
      </c:lineChart>
      <c:catAx>
        <c:axId val="37063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49488"/>
        <c:crosses val="autoZero"/>
        <c:auto val="1"/>
        <c:lblAlgn val="ctr"/>
        <c:lblOffset val="100"/>
        <c:noMultiLvlLbl val="0"/>
      </c:catAx>
      <c:valAx>
        <c:axId val="37064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3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1162962962962963"/>
          <c:w val="0.9888888888888889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全診療所医師数でみた通院外来患者数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5640081280162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48916264499197E-2"/>
          <c:y val="0.26722222222222225"/>
          <c:w val="0.8937684150368300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グラフ描画用シート!$H$8</c:f>
              <c:strCache>
                <c:ptCount val="1"/>
                <c:pt idx="0">
                  <c:v>全診療所医師数あたり通院外来患者延数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1-453D-B9AD-082B760FCCE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F1-453D-B9AD-082B760FCCEB}"/>
              </c:ext>
            </c:extLst>
          </c:dPt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グラフ描画用シート!$H$9:$H$31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F1-453D-B9AD-082B760F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44448"/>
        <c:axId val="370645008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グラフ描画用シート!$I$9:$I$31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F1-453D-B9AD-082B760F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44448"/>
        <c:axId val="370645008"/>
      </c:lineChart>
      <c:catAx>
        <c:axId val="37064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45008"/>
        <c:crosses val="autoZero"/>
        <c:auto val="1"/>
        <c:lblAlgn val="ctr"/>
        <c:lblOffset val="100"/>
        <c:noMultiLvlLbl val="0"/>
      </c:catAx>
      <c:valAx>
        <c:axId val="3706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4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1162962962962963"/>
          <c:w val="0.9888888888888889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実施診療所数でみた時間外等外来患者数</a:t>
            </a:r>
            <a:endParaRPr lang="ja-JP" sz="1050" b="1" strike="noStrike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62314791296249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828486156972315E-2"/>
          <c:y val="0.26722222222222225"/>
          <c:w val="0.90048884514435701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グラフ描画用シート!$V$8</c:f>
              <c:strCache>
                <c:ptCount val="1"/>
                <c:pt idx="0">
                  <c:v>実施診療所数あたり時間外等外来患者延数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B3-4C52-ACBD-CC270F5F852B}"/>
              </c:ext>
            </c:extLst>
          </c:dPt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グラフ描画用シート!$V$9:$V$31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3-4C52-ACBD-CC270F5F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53408"/>
        <c:axId val="370653968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グラフ描画用シート!$W$9:$W$31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B3-4C52-ACBD-CC270F5F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3408"/>
        <c:axId val="370653968"/>
      </c:lineChart>
      <c:catAx>
        <c:axId val="37065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53968"/>
        <c:crosses val="autoZero"/>
        <c:auto val="1"/>
        <c:lblAlgn val="ctr"/>
        <c:lblOffset val="100"/>
        <c:noMultiLvlLbl val="0"/>
      </c:catAx>
      <c:valAx>
        <c:axId val="37065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5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2515248221263585E-2"/>
          <c:y val="0.11629614480008181"/>
          <c:w val="0.79120162932790228"/>
          <c:h val="7.7402597402597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実施診療所数でみた訪問診療患者数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951104902209803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48916264499197E-2"/>
          <c:y val="0.26722222222222225"/>
          <c:w val="0.8937684150368300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グラフ描画用シート!$AG$8</c:f>
              <c:strCache>
                <c:ptCount val="1"/>
                <c:pt idx="0">
                  <c:v>実施診療所数あたり訪問診療患者延数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B-49DD-A233-2C139D15F22B}"/>
              </c:ext>
            </c:extLst>
          </c:dPt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グラフ描画用シート!$AG$9:$AG$31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B-49DD-A233-2C139D15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61808"/>
        <c:axId val="370661248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グラフ描画用シート!$AH$9:$AH$31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0B-49DD-A233-2C139D15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61808"/>
        <c:axId val="370661248"/>
      </c:lineChart>
      <c:catAx>
        <c:axId val="37066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61248"/>
        <c:crosses val="autoZero"/>
        <c:auto val="1"/>
        <c:lblAlgn val="ctr"/>
        <c:lblOffset val="100"/>
        <c:noMultiLvlLbl val="0"/>
      </c:catAx>
      <c:valAx>
        <c:axId val="37066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7777777777777779E-3"/>
          <c:y val="0.1162962962962963"/>
          <c:w val="0.9944444444444444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実施診療所数でみた往診患者数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4887393108119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17257217847769E-2"/>
          <c:y val="0.26722222222222225"/>
          <c:w val="0.89914475912285163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グラフ描画用シート!$AR$8</c:f>
              <c:strCache>
                <c:ptCount val="1"/>
                <c:pt idx="0">
                  <c:v>実施診療所数あたり往診患者延数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0-4454-B1E4-975A25B02000}"/>
              </c:ext>
            </c:extLst>
          </c:dPt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グラフ描画用シート!$AR$9:$AR$31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0-4454-B1E4-975A25B0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657328"/>
        <c:axId val="370657888"/>
      </c:barChart>
      <c:lineChart>
        <c:grouping val="standard"/>
        <c:varyColors val="0"/>
        <c:ser>
          <c:idx val="2"/>
          <c:order val="1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グラフ描画用シート!$B$9:$B$31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グラフ描画用シート!$AS$9:$AS$31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0-4454-B1E4-975A25B0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7328"/>
        <c:axId val="370657888"/>
      </c:lineChart>
      <c:catAx>
        <c:axId val="37065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57888"/>
        <c:crosses val="autoZero"/>
        <c:auto val="1"/>
        <c:lblAlgn val="ctr"/>
        <c:lblOffset val="100"/>
        <c:noMultiLvlLbl val="0"/>
      </c:catAx>
      <c:valAx>
        <c:axId val="37065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施設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7065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7777777777777779E-3"/>
          <c:y val="0.1162962962962963"/>
          <c:w val="0.9944444444444444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万人あたり医師数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295190923715183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556345779358236E-2"/>
          <c:y val="0.26722222222222225"/>
          <c:w val="0.8841437007874014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'グラフ２（二次医療圏）（非表示）'!$Q$8</c:f>
              <c:strCache>
                <c:ptCount val="1"/>
                <c:pt idx="0">
                  <c:v>人口10万人あたり医師数（診療所）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'グラフ２（二次医療圏）（非表示）'!$Q$9:$Q$31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3C4-9A4B-A65E77189539}"/>
            </c:ext>
          </c:extLst>
        </c:ser>
        <c:ser>
          <c:idx val="0"/>
          <c:order val="1"/>
          <c:tx>
            <c:strRef>
              <c:f>'グラフ２（二次医療圏）（非表示）'!$P$8</c:f>
              <c:strCache>
                <c:ptCount val="1"/>
                <c:pt idx="0">
                  <c:v>人口10万人あたり医師数（病院）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'グラフ２（二次医療圏）（非表示）'!$P$9:$P$31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5-43C4-9A4B-A65E7718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62800"/>
        <c:axId val="34656336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'グラフ２（二次医療圏）（非表示）'!$R$9:$R$31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15-43C4-9A4B-A65E7718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62800"/>
        <c:axId val="346563360"/>
      </c:lineChart>
      <c:catAx>
        <c:axId val="34656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63360"/>
        <c:crosses val="autoZero"/>
        <c:auto val="1"/>
        <c:lblAlgn val="ctr"/>
        <c:lblOffset val="100"/>
        <c:noMultiLvlLbl val="0"/>
      </c:catAx>
      <c:valAx>
        <c:axId val="346563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医師数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6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229394208788419E-2"/>
          <c:y val="0.1162962962962963"/>
          <c:w val="0.81863802810938968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時間外等外来患者の対応割合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24860299720599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45690458047588E-2"/>
          <c:y val="0.26722222222222225"/>
          <c:w val="0.88167164084328165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'グラフ２（二次医療圏）（非表示）'!$Y$8</c:f>
              <c:strCache>
                <c:ptCount val="1"/>
                <c:pt idx="0">
                  <c:v>人口10万人あたり時間外等外来患者延数（診療所）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'グラフ２（二次医療圏）（非表示）'!$Y$9:$Y$31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5-49C7-BF3A-B8F954DCA741}"/>
            </c:ext>
          </c:extLst>
        </c:ser>
        <c:ser>
          <c:idx val="0"/>
          <c:order val="1"/>
          <c:tx>
            <c:strRef>
              <c:f>'グラフ２（二次医療圏）（非表示）'!$X$8</c:f>
              <c:strCache>
                <c:ptCount val="1"/>
                <c:pt idx="0">
                  <c:v>人口10万人あたり時間外等外来患者延数（病院）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'グラフ２（二次医療圏）（非表示）'!$X$9:$X$31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5-49C7-BF3A-B8F954DC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56080"/>
        <c:axId val="34655664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'グラフ２（二次医療圏）（非表示）'!$Z$9:$Z$31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5-49C7-BF3A-B8F954DC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56080"/>
        <c:axId val="346556640"/>
      </c:lineChart>
      <c:catAx>
        <c:axId val="34655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56640"/>
        <c:crosses val="autoZero"/>
        <c:auto val="1"/>
        <c:lblAlgn val="ctr"/>
        <c:lblOffset val="100"/>
        <c:noMultiLvlLbl val="0"/>
      </c:catAx>
      <c:valAx>
        <c:axId val="346556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560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905014393362118"/>
          <c:y val="0.1162962962962963"/>
          <c:w val="0.83575268817204296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万人あたり訪問診療患者数</a:t>
            </a:r>
            <a:endParaRPr lang="ja-JP" sz="1050" b="1" strike="noStrike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969304461942257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022034544069088E-2"/>
          <c:y val="0.26722222222222225"/>
          <c:w val="0.8762952967572601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'グラフ２（二次医療圏）（非表示）'!$AE$8</c:f>
              <c:strCache>
                <c:ptCount val="1"/>
                <c:pt idx="0">
                  <c:v>人口10万人あたり訪問診療患者延数（診療所）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'グラフ２（二次医療圏）（非表示）'!$AE$9:$AE$31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45EC-A3EE-6B2FA14F2BDD}"/>
            </c:ext>
          </c:extLst>
        </c:ser>
        <c:ser>
          <c:idx val="0"/>
          <c:order val="1"/>
          <c:tx>
            <c:strRef>
              <c:f>'グラフ２（二次医療圏）（非表示）'!$AD$8</c:f>
              <c:strCache>
                <c:ptCount val="1"/>
                <c:pt idx="0">
                  <c:v>人口10万人あたり訪問診療患者延数（病院）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'グラフ２（二次医療圏）（非表示）'!$AD$9:$AD$31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45EC-A3EE-6B2FA14F2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53280"/>
        <c:axId val="34655104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'グラフ２（二次医療圏）（非表示）'!$AF$9:$AF$31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0-45EC-A3EE-6B2FA14F2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53280"/>
        <c:axId val="346551040"/>
      </c:lineChart>
      <c:catAx>
        <c:axId val="34655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51040"/>
        <c:crosses val="autoZero"/>
        <c:auto val="1"/>
        <c:lblAlgn val="ctr"/>
        <c:lblOffset val="100"/>
        <c:noMultiLvlLbl val="0"/>
      </c:catAx>
      <c:valAx>
        <c:axId val="3465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5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761652273304546"/>
          <c:y val="0.1162962962962963"/>
          <c:w val="0.85062727542121741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訪問診療患者の対応割合</a:t>
            </a:r>
            <a:endParaRPr lang="ja-JP" sz="105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081933508311459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957518415036823E-2"/>
          <c:y val="0.26722222222222225"/>
          <c:w val="0.8843598128862924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'グラフ２（二次医療圏）（非表示）'!$AJ$8</c:f>
              <c:strCache>
                <c:ptCount val="1"/>
                <c:pt idx="0">
                  <c:v>人口10万人あたり訪問診療患者延数（診療所）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'グラフ２（二次医療圏）（非表示）'!$AJ$9:$AJ$31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D-4C7A-A682-00C32C7813CB}"/>
            </c:ext>
          </c:extLst>
        </c:ser>
        <c:ser>
          <c:idx val="0"/>
          <c:order val="1"/>
          <c:tx>
            <c:strRef>
              <c:f>'グラフ２（二次医療圏）（非表示）'!$AI$8</c:f>
              <c:strCache>
                <c:ptCount val="1"/>
                <c:pt idx="0">
                  <c:v>人口10万人あたり訪問診療患者延数（病院）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'グラフ２（二次医療圏）（非表示）'!$AI$9:$AI$31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D-4C7A-A682-00C32C781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48800"/>
        <c:axId val="34654824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'グラフ２（二次医療圏）（非表示）'!$AK$9:$AK$31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FD-4C7A-A682-00C32C781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48800"/>
        <c:axId val="346548240"/>
      </c:lineChart>
      <c:catAx>
        <c:axId val="34654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48240"/>
        <c:crosses val="autoZero"/>
        <c:auto val="1"/>
        <c:lblAlgn val="ctr"/>
        <c:lblOffset val="100"/>
        <c:noMultiLvlLbl val="0"/>
      </c:catAx>
      <c:valAx>
        <c:axId val="346548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(%)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488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67379984759968"/>
          <c:y val="0.1162962962962963"/>
          <c:w val="0.84784946236559144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万人あたり時間外等外来患者数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488739310811958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677948522563713E-2"/>
          <c:y val="0.26722222222222225"/>
          <c:w val="0.87763938277876552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'グラフ２（二次医療圏）（非表示）'!$T$8</c:f>
              <c:strCache>
                <c:ptCount val="1"/>
                <c:pt idx="0">
                  <c:v>人口10万人あたり時間外等外来患者延数（診療所）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'グラフ２（二次医療圏）（非表示）'!$T$9:$T$31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5B1-888E-EAA1D852FFA0}"/>
            </c:ext>
          </c:extLst>
        </c:ser>
        <c:ser>
          <c:idx val="0"/>
          <c:order val="1"/>
          <c:tx>
            <c:strRef>
              <c:f>'グラフ２（二次医療圏）（非表示）'!$S$8</c:f>
              <c:strCache>
                <c:ptCount val="1"/>
                <c:pt idx="0">
                  <c:v>人口10万人あたり時間外等外来患者延数（病院）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'グラフ２（二次医療圏）（非表示）'!$S$9:$S$31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5B1-888E-EAA1D852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35360"/>
        <c:axId val="34654376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'グラフ２（二次医療圏）（非表示）'!$U$9:$U$31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2-45B1-888E-EAA1D852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35360"/>
        <c:axId val="346543760"/>
      </c:lineChart>
      <c:catAx>
        <c:axId val="34653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43760"/>
        <c:crosses val="autoZero"/>
        <c:auto val="1"/>
        <c:lblAlgn val="ctr"/>
        <c:lblOffset val="100"/>
        <c:noMultiLvlLbl val="0"/>
      </c:catAx>
      <c:valAx>
        <c:axId val="3465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算定回数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76344086021505"/>
          <c:y val="0.1162962962962963"/>
          <c:w val="0.8555555202777072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50" b="1">
                <a:solidFill>
                  <a:schemeClr val="tx1"/>
                </a:solidFill>
              </a:rPr>
              <a:t>人口</a:t>
            </a:r>
            <a:r>
              <a:rPr lang="en-US" altLang="ja-JP" sz="1050" b="1">
                <a:solidFill>
                  <a:schemeClr val="tx1"/>
                </a:solidFill>
              </a:rPr>
              <a:t>10</a:t>
            </a:r>
            <a:r>
              <a:rPr lang="ja-JP" altLang="en-US" sz="1050" b="1">
                <a:solidFill>
                  <a:schemeClr val="tx1"/>
                </a:solidFill>
              </a:rPr>
              <a:t>万あたり訪問診療医療施設数</a:t>
            </a:r>
            <a:endParaRPr lang="ja-JP" sz="1050" b="1" baseline="30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160782321564646"/>
          <c:y val="1.388894569996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244517822368987E-2"/>
          <c:y val="0.26722222222222225"/>
          <c:w val="0.88145552874439081"/>
          <c:h val="0.42243875765529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'グラフ２（二次医療圏）（非表示）'!$AM$8</c:f>
              <c:strCache>
                <c:ptCount val="1"/>
                <c:pt idx="0">
                  <c:v>人口10万人あたり訪問診療実施施設数（診療所）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'グラフ２（二次医療圏）（非表示）'!$AM$9:$AM$31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4-404A-8FC4-345151BF5DB0}"/>
            </c:ext>
          </c:extLst>
        </c:ser>
        <c:ser>
          <c:idx val="0"/>
          <c:order val="1"/>
          <c:tx>
            <c:strRef>
              <c:f>'グラフ２（二次医療圏）（非表示）'!$AL$8</c:f>
              <c:strCache>
                <c:ptCount val="1"/>
                <c:pt idx="0">
                  <c:v>人口10万人あたり訪問診療実施施設数（病院）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'グラフ２（二次医療圏）（非表示）'!$AL$9:$AL$31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4-404A-8FC4-345151BF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29760"/>
        <c:axId val="346530320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'グラフ２（二次医療圏）（非表示）'!$B$9:$B$31</c:f>
              <c:strCache>
                <c:ptCount val="1"/>
                <c:pt idx="0">
                  <c:v>全国（加重平均）</c:v>
                </c:pt>
              </c:strCache>
            </c:strRef>
          </c:cat>
          <c:val>
            <c:numRef>
              <c:f>'グラフ２（二次医療圏）（非表示）'!$AN$9:$AN$31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4-404A-8FC4-345151BF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29760"/>
        <c:axId val="346530320"/>
      </c:lineChart>
      <c:catAx>
        <c:axId val="34652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30320"/>
        <c:crosses val="autoZero"/>
        <c:auto val="1"/>
        <c:lblAlgn val="ctr"/>
        <c:lblOffset val="100"/>
        <c:noMultiLvlLbl val="0"/>
      </c:catAx>
      <c:valAx>
        <c:axId val="346530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ja-JP" sz="700">
                    <a:solidFill>
                      <a:schemeClr val="tx1"/>
                    </a:solidFill>
                  </a:rPr>
                  <a:t>(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医療施設数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/10</a:t>
                </a:r>
                <a:r>
                  <a:rPr lang="ja-JP" altLang="en-US" sz="700">
                    <a:solidFill>
                      <a:schemeClr val="tx1"/>
                    </a:solidFill>
                  </a:rPr>
                  <a:t>万人</a:t>
                </a:r>
                <a:r>
                  <a:rPr lang="en-US" altLang="ja-JP" sz="700">
                    <a:solidFill>
                      <a:schemeClr val="tx1"/>
                    </a:solidFill>
                  </a:rPr>
                  <a:t>)</a:t>
                </a:r>
                <a:endParaRPr lang="ja-JP" altLang="en-US" sz="7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1682564158646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34652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1003619507239014E-2"/>
          <c:y val="0.1162962962962963"/>
          <c:w val="0.84336921090508843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12" Target="../charts/chart12.xml" Type="http://schemas.openxmlformats.org/officeDocument/2006/relationships/chart"/><Relationship Id="rId13" Target="../charts/chart13.xml" Type="http://schemas.openxmlformats.org/officeDocument/2006/relationships/chart"/><Relationship Id="rId14" Target="../charts/chart14.xml" Type="http://schemas.openxmlformats.org/officeDocument/2006/relationships/chart"/><Relationship Id="rId15" Target="../charts/chart15.xml" Type="http://schemas.openxmlformats.org/officeDocument/2006/relationships/chart"/><Relationship Id="rId16" Target="../charts/chart16.xml" Type="http://schemas.openxmlformats.org/officeDocument/2006/relationships/chart"/><Relationship Id="rId17" Target="../charts/chart17.xml" Type="http://schemas.openxmlformats.org/officeDocument/2006/relationships/chart"/><Relationship Id="rId18" Target="../charts/chart18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Relationship Id="rId10" Target="../charts/chart28.xml" Type="http://schemas.openxmlformats.org/officeDocument/2006/relationships/chart"/><Relationship Id="rId11" Target="../charts/chart29.xml" Type="http://schemas.openxmlformats.org/officeDocument/2006/relationships/chart"/><Relationship Id="rId12" Target="../charts/chart30.xml" Type="http://schemas.openxmlformats.org/officeDocument/2006/relationships/chart"/><Relationship Id="rId13" Target="../charts/chart31.xml" Type="http://schemas.openxmlformats.org/officeDocument/2006/relationships/chart"/><Relationship Id="rId14" Target="../charts/chart32.xml" Type="http://schemas.openxmlformats.org/officeDocument/2006/relationships/chart"/><Relationship Id="rId15" Target="../charts/chart33.xml" Type="http://schemas.openxmlformats.org/officeDocument/2006/relationships/chart"/><Relationship Id="rId16" Target="../charts/chart34.xml" Type="http://schemas.openxmlformats.org/officeDocument/2006/relationships/chart"/><Relationship Id="rId17" Target="../charts/chart35.xml" Type="http://schemas.openxmlformats.org/officeDocument/2006/relationships/chart"/><Relationship Id="rId18" Target="../charts/chart36.xml" Type="http://schemas.openxmlformats.org/officeDocument/2006/relationships/chart"/><Relationship Id="rId2" Target="../charts/chart20.xml" Type="http://schemas.openxmlformats.org/officeDocument/2006/relationships/chart"/><Relationship Id="rId3" Target="../charts/chart21.xml" Type="http://schemas.openxmlformats.org/officeDocument/2006/relationships/chart"/><Relationship Id="rId4" Target="../charts/chart22.xml" Type="http://schemas.openxmlformats.org/officeDocument/2006/relationships/chart"/><Relationship Id="rId5" Target="../charts/chart23.xml" Type="http://schemas.openxmlformats.org/officeDocument/2006/relationships/chart"/><Relationship Id="rId6" Target="../charts/chart24.xml" Type="http://schemas.openxmlformats.org/officeDocument/2006/relationships/chart"/><Relationship Id="rId7" Target="../charts/chart25.xml" Type="http://schemas.openxmlformats.org/officeDocument/2006/relationships/chart"/><Relationship Id="rId8" Target="../charts/chart26.xml" Type="http://schemas.openxmlformats.org/officeDocument/2006/relationships/chart"/><Relationship Id="rId9" Target="../charts/chart27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161925</xdr:colOff>
      <xdr:row>8</xdr:row>
      <xdr:rowOff>0</xdr:rowOff>
    </xdr:from>
    <xdr:to>
      <xdr:col>68</xdr:col>
      <xdr:colOff>466725</xdr:colOff>
      <xdr:row>23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161925</xdr:colOff>
      <xdr:row>25</xdr:row>
      <xdr:rowOff>0</xdr:rowOff>
    </xdr:from>
    <xdr:to>
      <xdr:col>68</xdr:col>
      <xdr:colOff>466725</xdr:colOff>
      <xdr:row>40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53</xdr:col>
      <xdr:colOff>161925</xdr:colOff>
      <xdr:row>42</xdr:row>
      <xdr:rowOff>0</xdr:rowOff>
    </xdr:from>
    <xdr:to>
      <xdr:col>68</xdr:col>
      <xdr:colOff>466725</xdr:colOff>
      <xdr:row>57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53</xdr:col>
      <xdr:colOff>161925</xdr:colOff>
      <xdr:row>59</xdr:row>
      <xdr:rowOff>0</xdr:rowOff>
    </xdr:from>
    <xdr:to>
      <xdr:col>68</xdr:col>
      <xdr:colOff>466725</xdr:colOff>
      <xdr:row>74</xdr:row>
      <xdr:rowOff>76200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69</xdr:col>
      <xdr:colOff>133350</xdr:colOff>
      <xdr:row>25</xdr:row>
      <xdr:rowOff>0</xdr:rowOff>
    </xdr:from>
    <xdr:to>
      <xdr:col>84</xdr:col>
      <xdr:colOff>438150</xdr:colOff>
      <xdr:row>40</xdr:row>
      <xdr:rowOff>76200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161925</xdr:colOff>
      <xdr:row>87</xdr:row>
      <xdr:rowOff>0</xdr:rowOff>
    </xdr:from>
    <xdr:to>
      <xdr:col>68</xdr:col>
      <xdr:colOff>466725</xdr:colOff>
      <xdr:row>102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53</xdr:col>
      <xdr:colOff>161925</xdr:colOff>
      <xdr:row>104</xdr:row>
      <xdr:rowOff>0</xdr:rowOff>
    </xdr:from>
    <xdr:to>
      <xdr:col>68</xdr:col>
      <xdr:colOff>466725</xdr:colOff>
      <xdr:row>119</xdr:row>
      <xdr:rowOff>76200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69</xdr:col>
      <xdr:colOff>133350</xdr:colOff>
      <xdr:row>8</xdr:row>
      <xdr:rowOff>0</xdr:rowOff>
    </xdr:from>
    <xdr:to>
      <xdr:col>84</xdr:col>
      <xdr:colOff>438150</xdr:colOff>
      <xdr:row>23</xdr:row>
      <xdr:rowOff>76200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53</xdr:col>
      <xdr:colOff>161925</xdr:colOff>
      <xdr:row>121</xdr:row>
      <xdr:rowOff>0</xdr:rowOff>
    </xdr:from>
    <xdr:to>
      <xdr:col>68</xdr:col>
      <xdr:colOff>466725</xdr:colOff>
      <xdr:row>136</xdr:row>
      <xdr:rowOff>76200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69</xdr:col>
      <xdr:colOff>133350</xdr:colOff>
      <xdr:row>87</xdr:row>
      <xdr:rowOff>0</xdr:rowOff>
    </xdr:from>
    <xdr:to>
      <xdr:col>84</xdr:col>
      <xdr:colOff>438150</xdr:colOff>
      <xdr:row>102</xdr:row>
      <xdr:rowOff>76200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69</xdr:col>
      <xdr:colOff>133350</xdr:colOff>
      <xdr:row>104</xdr:row>
      <xdr:rowOff>0</xdr:rowOff>
    </xdr:from>
    <xdr:to>
      <xdr:col>84</xdr:col>
      <xdr:colOff>438150</xdr:colOff>
      <xdr:row>119</xdr:row>
      <xdr:rowOff>76200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69</xdr:col>
      <xdr:colOff>133350</xdr:colOff>
      <xdr:row>121</xdr:row>
      <xdr:rowOff>0</xdr:rowOff>
    </xdr:from>
    <xdr:to>
      <xdr:col>84</xdr:col>
      <xdr:colOff>438150</xdr:colOff>
      <xdr:row>136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69</xdr:col>
      <xdr:colOff>133350</xdr:colOff>
      <xdr:row>42</xdr:row>
      <xdr:rowOff>0</xdr:rowOff>
    </xdr:from>
    <xdr:to>
      <xdr:col>84</xdr:col>
      <xdr:colOff>438150</xdr:colOff>
      <xdr:row>57</xdr:row>
      <xdr:rowOff>76200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161925</xdr:colOff>
      <xdr:row>162</xdr:row>
      <xdr:rowOff>0</xdr:rowOff>
    </xdr:from>
    <xdr:to>
      <xdr:col>68</xdr:col>
      <xdr:colOff>466725</xdr:colOff>
      <xdr:row>177</xdr:row>
      <xdr:rowOff>76200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53</xdr:col>
      <xdr:colOff>161925</xdr:colOff>
      <xdr:row>179</xdr:row>
      <xdr:rowOff>0</xdr:rowOff>
    </xdr:from>
    <xdr:to>
      <xdr:col>68</xdr:col>
      <xdr:colOff>466725</xdr:colOff>
      <xdr:row>194</xdr:row>
      <xdr:rowOff>76200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69</xdr:col>
      <xdr:colOff>133350</xdr:colOff>
      <xdr:row>162</xdr:row>
      <xdr:rowOff>0</xdr:rowOff>
    </xdr:from>
    <xdr:to>
      <xdr:col>84</xdr:col>
      <xdr:colOff>438150</xdr:colOff>
      <xdr:row>177</xdr:row>
      <xdr:rowOff>76200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53</xdr:col>
      <xdr:colOff>161925</xdr:colOff>
      <xdr:row>201</xdr:row>
      <xdr:rowOff>0</xdr:rowOff>
    </xdr:from>
    <xdr:to>
      <xdr:col>68</xdr:col>
      <xdr:colOff>466725</xdr:colOff>
      <xdr:row>216</xdr:row>
      <xdr:rowOff>76200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69</xdr:col>
      <xdr:colOff>133350</xdr:colOff>
      <xdr:row>201</xdr:row>
      <xdr:rowOff>0</xdr:rowOff>
    </xdr:from>
    <xdr:to>
      <xdr:col>84</xdr:col>
      <xdr:colOff>438150</xdr:colOff>
      <xdr:row>216</xdr:row>
      <xdr:rowOff>76200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161925</xdr:colOff>
      <xdr:row>8</xdr:row>
      <xdr:rowOff>0</xdr:rowOff>
    </xdr:from>
    <xdr:to>
      <xdr:col>68</xdr:col>
      <xdr:colOff>466725</xdr:colOff>
      <xdr:row>23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161925</xdr:colOff>
      <xdr:row>25</xdr:row>
      <xdr:rowOff>0</xdr:rowOff>
    </xdr:from>
    <xdr:to>
      <xdr:col>68</xdr:col>
      <xdr:colOff>466725</xdr:colOff>
      <xdr:row>40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53</xdr:col>
      <xdr:colOff>161925</xdr:colOff>
      <xdr:row>42</xdr:row>
      <xdr:rowOff>0</xdr:rowOff>
    </xdr:from>
    <xdr:to>
      <xdr:col>68</xdr:col>
      <xdr:colOff>466725</xdr:colOff>
      <xdr:row>57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53</xdr:col>
      <xdr:colOff>161925</xdr:colOff>
      <xdr:row>59</xdr:row>
      <xdr:rowOff>0</xdr:rowOff>
    </xdr:from>
    <xdr:to>
      <xdr:col>68</xdr:col>
      <xdr:colOff>466725</xdr:colOff>
      <xdr:row>74</xdr:row>
      <xdr:rowOff>76200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69</xdr:col>
      <xdr:colOff>133350</xdr:colOff>
      <xdr:row>25</xdr:row>
      <xdr:rowOff>0</xdr:rowOff>
    </xdr:from>
    <xdr:to>
      <xdr:col>84</xdr:col>
      <xdr:colOff>438150</xdr:colOff>
      <xdr:row>40</xdr:row>
      <xdr:rowOff>76200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161925</xdr:colOff>
      <xdr:row>87</xdr:row>
      <xdr:rowOff>0</xdr:rowOff>
    </xdr:from>
    <xdr:to>
      <xdr:col>68</xdr:col>
      <xdr:colOff>466725</xdr:colOff>
      <xdr:row>102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53</xdr:col>
      <xdr:colOff>161925</xdr:colOff>
      <xdr:row>104</xdr:row>
      <xdr:rowOff>0</xdr:rowOff>
    </xdr:from>
    <xdr:to>
      <xdr:col>68</xdr:col>
      <xdr:colOff>466725</xdr:colOff>
      <xdr:row>119</xdr:row>
      <xdr:rowOff>76200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69</xdr:col>
      <xdr:colOff>133350</xdr:colOff>
      <xdr:row>8</xdr:row>
      <xdr:rowOff>0</xdr:rowOff>
    </xdr:from>
    <xdr:to>
      <xdr:col>84</xdr:col>
      <xdr:colOff>438150</xdr:colOff>
      <xdr:row>23</xdr:row>
      <xdr:rowOff>76200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53</xdr:col>
      <xdr:colOff>161925</xdr:colOff>
      <xdr:row>121</xdr:row>
      <xdr:rowOff>0</xdr:rowOff>
    </xdr:from>
    <xdr:to>
      <xdr:col>68</xdr:col>
      <xdr:colOff>466725</xdr:colOff>
      <xdr:row>136</xdr:row>
      <xdr:rowOff>76200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69</xdr:col>
      <xdr:colOff>133350</xdr:colOff>
      <xdr:row>87</xdr:row>
      <xdr:rowOff>0</xdr:rowOff>
    </xdr:from>
    <xdr:to>
      <xdr:col>84</xdr:col>
      <xdr:colOff>438150</xdr:colOff>
      <xdr:row>102</xdr:row>
      <xdr:rowOff>76200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69</xdr:col>
      <xdr:colOff>133350</xdr:colOff>
      <xdr:row>104</xdr:row>
      <xdr:rowOff>0</xdr:rowOff>
    </xdr:from>
    <xdr:to>
      <xdr:col>84</xdr:col>
      <xdr:colOff>438150</xdr:colOff>
      <xdr:row>119</xdr:row>
      <xdr:rowOff>76200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69</xdr:col>
      <xdr:colOff>133350</xdr:colOff>
      <xdr:row>121</xdr:row>
      <xdr:rowOff>0</xdr:rowOff>
    </xdr:from>
    <xdr:to>
      <xdr:col>84</xdr:col>
      <xdr:colOff>438150</xdr:colOff>
      <xdr:row>136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69</xdr:col>
      <xdr:colOff>133350</xdr:colOff>
      <xdr:row>42</xdr:row>
      <xdr:rowOff>0</xdr:rowOff>
    </xdr:from>
    <xdr:to>
      <xdr:col>84</xdr:col>
      <xdr:colOff>438150</xdr:colOff>
      <xdr:row>57</xdr:row>
      <xdr:rowOff>76200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161925</xdr:colOff>
      <xdr:row>162</xdr:row>
      <xdr:rowOff>0</xdr:rowOff>
    </xdr:from>
    <xdr:to>
      <xdr:col>68</xdr:col>
      <xdr:colOff>466725</xdr:colOff>
      <xdr:row>177</xdr:row>
      <xdr:rowOff>76200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53</xdr:col>
      <xdr:colOff>161925</xdr:colOff>
      <xdr:row>179</xdr:row>
      <xdr:rowOff>0</xdr:rowOff>
    </xdr:from>
    <xdr:to>
      <xdr:col>68</xdr:col>
      <xdr:colOff>466725</xdr:colOff>
      <xdr:row>194</xdr:row>
      <xdr:rowOff>76200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69</xdr:col>
      <xdr:colOff>133350</xdr:colOff>
      <xdr:row>162</xdr:row>
      <xdr:rowOff>0</xdr:rowOff>
    </xdr:from>
    <xdr:to>
      <xdr:col>84</xdr:col>
      <xdr:colOff>438150</xdr:colOff>
      <xdr:row>177</xdr:row>
      <xdr:rowOff>76200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53</xdr:col>
      <xdr:colOff>161925</xdr:colOff>
      <xdr:row>201</xdr:row>
      <xdr:rowOff>0</xdr:rowOff>
    </xdr:from>
    <xdr:to>
      <xdr:col>68</xdr:col>
      <xdr:colOff>466725</xdr:colOff>
      <xdr:row>216</xdr:row>
      <xdr:rowOff>76200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69</xdr:col>
      <xdr:colOff>133350</xdr:colOff>
      <xdr:row>201</xdr:row>
      <xdr:rowOff>0</xdr:rowOff>
    </xdr:from>
    <xdr:to>
      <xdr:col>84</xdr:col>
      <xdr:colOff>438150</xdr:colOff>
      <xdr:row>216</xdr:row>
      <xdr:rowOff>76200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AD115"/>
  <sheetViews>
    <sheetView tabSelected="1" view="pageBreakPreview" zoomScale="75" zoomScaleNormal="75" zoomScaleSheetLayoutView="75" workbookViewId="0">
      <selection activeCell="T9" sqref="T9"/>
    </sheetView>
  </sheetViews>
  <sheetFormatPr defaultColWidth="9.109375" defaultRowHeight="15" x14ac:dyDescent="0.45"/>
  <cols>
    <col min="1" max="16384" width="9.109375" style="77"/>
  </cols>
  <sheetData>
    <row r="1" spans="1:30" ht="15" customHeight="1" x14ac:dyDescent="0.45">
      <c r="A1" s="135" t="s">
        <v>580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2" t="s">
        <v>0</v>
      </c>
      <c r="AD1" s="133"/>
    </row>
    <row r="2" spans="1:30" ht="15" customHeight="1" x14ac:dyDescent="0.4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2"/>
      <c r="AD2" s="133"/>
    </row>
    <row r="3" spans="1:30" ht="15" customHeight="1" x14ac:dyDescent="0.4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4"/>
      <c r="AD3" s="133"/>
    </row>
    <row r="4" spans="1:30" ht="15" customHeight="1" x14ac:dyDescent="0.4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4"/>
      <c r="AD4" s="133"/>
    </row>
    <row r="5" spans="1:30" ht="16.5" customHeight="1" x14ac:dyDescent="0.4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6.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16.5" customHeight="1" x14ac:dyDescent="0.45">
      <c r="A7" s="78"/>
      <c r="B7" s="136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48" t="s">
        <v>581</v>
      </c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78"/>
      <c r="X7" s="78"/>
      <c r="Y7" s="78"/>
      <c r="Z7" s="78"/>
      <c r="AA7" s="78"/>
      <c r="AB7" s="78"/>
      <c r="AC7" s="78"/>
      <c r="AD7" s="78"/>
    </row>
    <row r="8" spans="1:30" ht="16.5" customHeight="1" x14ac:dyDescent="0.45">
      <c r="A8" s="78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78"/>
      <c r="X8" s="78"/>
      <c r="Y8" s="78"/>
      <c r="Z8" s="78"/>
      <c r="AA8" s="78"/>
      <c r="AB8" s="78"/>
      <c r="AC8" s="78"/>
      <c r="AD8" s="78"/>
    </row>
    <row r="9" spans="1:30" s="78" customFormat="1" ht="16.5" customHeight="1" x14ac:dyDescent="0.45"/>
    <row r="10" spans="1:30" s="78" customFormat="1" ht="16.5" customHeight="1" x14ac:dyDescent="0.45">
      <c r="B10" s="143" t="s">
        <v>2</v>
      </c>
      <c r="C10" s="144"/>
      <c r="D10" s="144"/>
      <c r="E10" s="144"/>
      <c r="F10" s="144"/>
      <c r="G10" s="144"/>
      <c r="H10" s="144"/>
      <c r="I10" s="144"/>
    </row>
    <row r="11" spans="1:30" s="78" customFormat="1" ht="16.5" customHeight="1" x14ac:dyDescent="0.45">
      <c r="B11" s="144"/>
      <c r="C11" s="144"/>
      <c r="D11" s="144"/>
      <c r="E11" s="144"/>
      <c r="F11" s="144"/>
      <c r="G11" s="144"/>
      <c r="H11" s="144"/>
      <c r="I11" s="144"/>
    </row>
    <row r="12" spans="1:30" s="78" customFormat="1" ht="16.5" customHeight="1" x14ac:dyDescent="0.45"/>
    <row r="13" spans="1:30" s="78" customFormat="1" ht="16.5" customHeight="1" x14ac:dyDescent="0.45">
      <c r="B13" s="78" t="s">
        <v>3</v>
      </c>
      <c r="H13" s="78" t="s">
        <v>4</v>
      </c>
      <c r="W13" s="78" t="s">
        <v>5</v>
      </c>
    </row>
    <row r="14" spans="1:30" s="78" customFormat="1" ht="16.5" customHeight="1" x14ac:dyDescent="0.45">
      <c r="H14" s="78" t="s">
        <v>6</v>
      </c>
      <c r="L14" s="78" t="s">
        <v>7</v>
      </c>
      <c r="W14" s="78" t="s">
        <v>5</v>
      </c>
    </row>
    <row r="15" spans="1:30" s="78" customFormat="1" ht="16.5" customHeight="1" x14ac:dyDescent="0.45">
      <c r="H15" s="78" t="s">
        <v>8</v>
      </c>
      <c r="L15" s="78" t="s">
        <v>9</v>
      </c>
      <c r="W15" s="78" t="s">
        <v>5</v>
      </c>
    </row>
    <row r="16" spans="1:30" s="78" customFormat="1" ht="16.5" customHeight="1" x14ac:dyDescent="0.45"/>
    <row r="17" spans="2:26" s="78" customFormat="1" ht="16.5" customHeight="1" x14ac:dyDescent="0.45">
      <c r="B17" s="78" t="s">
        <v>10</v>
      </c>
      <c r="H17" s="78" t="s">
        <v>11</v>
      </c>
      <c r="V17" s="78" t="s">
        <v>5</v>
      </c>
    </row>
    <row r="18" spans="2:26" s="78" customFormat="1" ht="16.5" customHeight="1" x14ac:dyDescent="0.45">
      <c r="C18" s="78" t="s">
        <v>12</v>
      </c>
      <c r="H18" s="78" t="s">
        <v>13</v>
      </c>
      <c r="L18" s="78" t="s">
        <v>14</v>
      </c>
      <c r="V18" s="79" t="s">
        <v>5</v>
      </c>
    </row>
    <row r="19" spans="2:26" s="78" customFormat="1" ht="16.5" customHeight="1" x14ac:dyDescent="0.45">
      <c r="C19" s="78" t="s">
        <v>15</v>
      </c>
      <c r="L19" s="78" t="s">
        <v>16</v>
      </c>
      <c r="V19" s="79"/>
    </row>
    <row r="20" spans="2:26" s="78" customFormat="1" ht="16.5" customHeight="1" x14ac:dyDescent="0.45">
      <c r="H20" s="78" t="s">
        <v>17</v>
      </c>
      <c r="L20" s="78" t="s">
        <v>14</v>
      </c>
      <c r="V20" s="79" t="s">
        <v>5</v>
      </c>
    </row>
    <row r="21" spans="2:26" s="78" customFormat="1" ht="16.5" customHeight="1" x14ac:dyDescent="0.45">
      <c r="L21" s="78" t="s">
        <v>16</v>
      </c>
      <c r="X21" s="79"/>
    </row>
    <row r="22" spans="2:26" s="78" customFormat="1" ht="16.5" customHeight="1" x14ac:dyDescent="0.45"/>
    <row r="23" spans="2:26" s="78" customFormat="1" ht="16.5" customHeight="1" x14ac:dyDescent="0.45">
      <c r="B23" s="78" t="s">
        <v>18</v>
      </c>
      <c r="H23" s="78" t="s">
        <v>19</v>
      </c>
      <c r="V23" s="78" t="s">
        <v>5</v>
      </c>
    </row>
    <row r="24" spans="2:26" s="78" customFormat="1" ht="16.5" customHeight="1" x14ac:dyDescent="0.45">
      <c r="H24" s="78" t="s">
        <v>20</v>
      </c>
      <c r="L24" s="78" t="s">
        <v>14</v>
      </c>
      <c r="V24" s="78" t="s">
        <v>21</v>
      </c>
    </row>
    <row r="25" spans="2:26" s="78" customFormat="1" ht="16.5" customHeight="1" x14ac:dyDescent="0.45">
      <c r="L25" s="78" t="s">
        <v>16</v>
      </c>
    </row>
    <row r="26" spans="2:26" s="78" customFormat="1" ht="16.5" customHeight="1" x14ac:dyDescent="0.45">
      <c r="H26" s="78" t="s">
        <v>22</v>
      </c>
      <c r="L26" s="78" t="s">
        <v>14</v>
      </c>
      <c r="V26" s="78" t="s">
        <v>21</v>
      </c>
    </row>
    <row r="27" spans="2:26" s="78" customFormat="1" ht="16.5" customHeight="1" x14ac:dyDescent="0.45">
      <c r="L27" s="78" t="s">
        <v>16</v>
      </c>
    </row>
    <row r="28" spans="2:26" s="78" customFormat="1" ht="16.5" customHeight="1" x14ac:dyDescent="0.45"/>
    <row r="29" spans="2:26" s="78" customFormat="1" ht="16.5" customHeight="1" x14ac:dyDescent="0.45">
      <c r="B29" s="78" t="s">
        <v>23</v>
      </c>
      <c r="H29" s="78" t="s">
        <v>24</v>
      </c>
      <c r="V29" s="78" t="s">
        <v>5</v>
      </c>
    </row>
    <row r="30" spans="2:26" s="78" customFormat="1" ht="16.5" customHeight="1" x14ac:dyDescent="0.45">
      <c r="C30" s="80" t="s">
        <v>25</v>
      </c>
      <c r="H30" s="78" t="s">
        <v>26</v>
      </c>
      <c r="V30" s="79" t="s">
        <v>5</v>
      </c>
      <c r="Y30" s="79"/>
      <c r="Z30" s="79"/>
    </row>
    <row r="31" spans="2:26" s="78" customFormat="1" ht="16.5" customHeight="1" x14ac:dyDescent="0.45">
      <c r="C31" s="78" t="s">
        <v>27</v>
      </c>
      <c r="H31" s="78" t="s">
        <v>28</v>
      </c>
      <c r="V31" s="79" t="s">
        <v>5</v>
      </c>
      <c r="X31" s="79"/>
      <c r="Y31" s="79"/>
      <c r="Z31" s="79"/>
    </row>
    <row r="32" spans="2:26" s="78" customFormat="1" ht="16.5" customHeight="1" x14ac:dyDescent="0.45">
      <c r="Y32" s="79"/>
      <c r="Z32" s="79"/>
    </row>
    <row r="33" spans="2:28" s="78" customFormat="1" ht="16.5" customHeight="1" x14ac:dyDescent="0.45">
      <c r="B33" s="143" t="s">
        <v>29</v>
      </c>
      <c r="C33" s="144"/>
      <c r="D33" s="144"/>
      <c r="E33" s="144"/>
      <c r="F33" s="144"/>
      <c r="G33" s="144"/>
      <c r="H33" s="144"/>
      <c r="I33" s="144"/>
      <c r="X33" s="79"/>
      <c r="Y33" s="79"/>
      <c r="Z33" s="79"/>
    </row>
    <row r="34" spans="2:28" s="78" customFormat="1" ht="16.5" customHeight="1" x14ac:dyDescent="0.45">
      <c r="B34" s="144"/>
      <c r="C34" s="144"/>
      <c r="D34" s="144"/>
      <c r="E34" s="144"/>
      <c r="F34" s="144"/>
      <c r="G34" s="144"/>
      <c r="H34" s="144"/>
      <c r="I34" s="144"/>
      <c r="X34" s="79"/>
      <c r="Y34" s="79"/>
      <c r="Z34" s="79"/>
    </row>
    <row r="35" spans="2:28" s="78" customFormat="1" ht="16.5" customHeight="1" x14ac:dyDescent="0.45">
      <c r="B35" s="81"/>
      <c r="C35" s="81"/>
      <c r="D35" s="81"/>
      <c r="E35" s="81"/>
      <c r="F35" s="81"/>
      <c r="G35" s="81"/>
      <c r="H35" s="81"/>
      <c r="I35" s="81"/>
      <c r="X35" s="79"/>
      <c r="Y35" s="79"/>
      <c r="Z35" s="79"/>
    </row>
    <row r="36" spans="2:28" s="78" customFormat="1" ht="16.5" customHeight="1" x14ac:dyDescent="0.45">
      <c r="B36" s="78" t="s">
        <v>30</v>
      </c>
      <c r="H36" s="78" t="s">
        <v>31</v>
      </c>
      <c r="M36" s="78" t="s">
        <v>32</v>
      </c>
      <c r="V36" s="78" t="s">
        <v>5</v>
      </c>
      <c r="X36" s="79"/>
      <c r="Y36" s="79"/>
      <c r="Z36" s="79"/>
    </row>
    <row r="37" spans="2:28" s="78" customFormat="1" ht="16.5" customHeight="1" x14ac:dyDescent="0.45">
      <c r="C37" s="78" t="s">
        <v>33</v>
      </c>
      <c r="H37" s="78" t="s">
        <v>34</v>
      </c>
      <c r="M37" s="78" t="s">
        <v>32</v>
      </c>
      <c r="V37" s="78" t="s">
        <v>5</v>
      </c>
      <c r="X37" s="79"/>
      <c r="Y37" s="79"/>
      <c r="Z37" s="79"/>
    </row>
    <row r="38" spans="2:28" s="78" customFormat="1" ht="16.5" customHeight="1" x14ac:dyDescent="0.45">
      <c r="H38" s="78" t="s">
        <v>35</v>
      </c>
      <c r="M38" s="78" t="s">
        <v>32</v>
      </c>
      <c r="V38" s="78" t="s">
        <v>5</v>
      </c>
      <c r="X38" s="79"/>
      <c r="Y38" s="79"/>
      <c r="Z38" s="79"/>
    </row>
    <row r="39" spans="2:28" s="78" customFormat="1" ht="16.5" customHeight="1" x14ac:dyDescent="0.45">
      <c r="H39" s="78" t="s">
        <v>36</v>
      </c>
      <c r="M39" s="78" t="s">
        <v>32</v>
      </c>
      <c r="V39" s="78" t="s">
        <v>5</v>
      </c>
      <c r="X39" s="79"/>
      <c r="Y39" s="79"/>
      <c r="Z39" s="79"/>
    </row>
    <row r="40" spans="2:28" s="78" customFormat="1" ht="16.5" customHeight="1" x14ac:dyDescent="0.45">
      <c r="H40" s="78" t="s">
        <v>37</v>
      </c>
      <c r="M40" s="78" t="s">
        <v>32</v>
      </c>
      <c r="V40" s="78" t="s">
        <v>5</v>
      </c>
      <c r="X40" s="79"/>
      <c r="Y40" s="79"/>
      <c r="Z40" s="79"/>
    </row>
    <row r="41" spans="2:28" s="78" customFormat="1" ht="16.5" customHeight="1" x14ac:dyDescent="0.45">
      <c r="H41" s="78" t="s">
        <v>38</v>
      </c>
      <c r="M41" s="78" t="s">
        <v>32</v>
      </c>
      <c r="V41" s="78" t="s">
        <v>5</v>
      </c>
      <c r="X41" s="79"/>
      <c r="Y41" s="79"/>
      <c r="Z41" s="79"/>
    </row>
    <row r="42" spans="2:28" s="78" customFormat="1" ht="16.5" customHeight="1" x14ac:dyDescent="0.45">
      <c r="H42" s="78" t="s">
        <v>39</v>
      </c>
      <c r="M42" s="78" t="s">
        <v>32</v>
      </c>
      <c r="V42" s="78" t="s">
        <v>5</v>
      </c>
      <c r="X42" s="79"/>
      <c r="Y42" s="79"/>
      <c r="Z42" s="79"/>
    </row>
    <row r="43" spans="2:28" s="78" customFormat="1" ht="16.5" customHeight="1" x14ac:dyDescent="0.45">
      <c r="H43" s="78" t="s">
        <v>40</v>
      </c>
      <c r="M43" s="78" t="s">
        <v>32</v>
      </c>
      <c r="V43" s="78" t="s">
        <v>5</v>
      </c>
      <c r="X43" s="79"/>
      <c r="Y43" s="79"/>
      <c r="Z43" s="79"/>
    </row>
    <row r="44" spans="2:28" s="78" customFormat="1" ht="16.5" customHeight="1" x14ac:dyDescent="0.45">
      <c r="X44" s="79"/>
      <c r="Y44" s="79"/>
      <c r="Z44" s="79"/>
    </row>
    <row r="45" spans="2:28" s="78" customFormat="1" ht="16.5" customHeight="1" x14ac:dyDescent="0.45">
      <c r="X45" s="79"/>
      <c r="Y45" s="79"/>
      <c r="Z45" s="79"/>
    </row>
    <row r="46" spans="2:28" s="78" customFormat="1" ht="16.5" customHeight="1" x14ac:dyDescent="0.45">
      <c r="B46" s="136" t="s">
        <v>41</v>
      </c>
      <c r="C46" s="136"/>
      <c r="D46" s="136"/>
      <c r="E46" s="136"/>
      <c r="F46" s="136"/>
      <c r="G46" s="136"/>
      <c r="H46" s="136"/>
      <c r="I46" s="136"/>
      <c r="J46" s="136"/>
      <c r="K46" s="136"/>
      <c r="AA46" s="79"/>
      <c r="AB46"/>
    </row>
    <row r="47" spans="2:28" s="78" customFormat="1" ht="16.5" customHeight="1" x14ac:dyDescent="0.45"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T47" s="77"/>
      <c r="U47" s="77"/>
      <c r="V47" s="77"/>
      <c r="W47" s="77"/>
      <c r="X47" s="77"/>
      <c r="Y47" s="77"/>
      <c r="Z47" s="77"/>
      <c r="AA47" s="77"/>
      <c r="AB47"/>
    </row>
    <row r="48" spans="2:28" s="78" customFormat="1" ht="16.5" customHeight="1" x14ac:dyDescent="0.45">
      <c r="B48" s="77"/>
      <c r="C48" s="77"/>
      <c r="D48" s="77"/>
      <c r="E48" s="77"/>
      <c r="F48" s="77"/>
      <c r="G48" s="77"/>
      <c r="H48" s="77"/>
      <c r="I48" s="77"/>
      <c r="J48" s="77"/>
      <c r="K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/>
    </row>
    <row r="49" spans="1:30" s="78" customFormat="1" ht="16.5" customHeight="1" x14ac:dyDescent="0.45"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</row>
    <row r="50" spans="1:30" s="78" customFormat="1" ht="16.5" customHeight="1" x14ac:dyDescent="0.45">
      <c r="C50" s="78" t="s">
        <v>42</v>
      </c>
      <c r="T50" s="77"/>
      <c r="U50" s="77"/>
      <c r="V50" s="77"/>
      <c r="W50" s="77"/>
      <c r="X50" s="77"/>
      <c r="Y50" s="77"/>
      <c r="Z50" s="77"/>
      <c r="AA50" s="77"/>
    </row>
    <row r="51" spans="1:30" s="78" customFormat="1" ht="16.5" customHeight="1" x14ac:dyDescent="0.45"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</row>
    <row r="52" spans="1:30" s="78" customFormat="1" ht="16.5" customHeight="1" x14ac:dyDescent="0.45">
      <c r="C52" s="145" t="s">
        <v>43</v>
      </c>
      <c r="D52" s="145"/>
      <c r="E52" s="145"/>
      <c r="F52" s="145"/>
      <c r="G52" s="145"/>
      <c r="H52" s="145" t="s">
        <v>44</v>
      </c>
      <c r="I52" s="145"/>
      <c r="J52" s="145"/>
      <c r="K52" s="145"/>
      <c r="L52" s="145"/>
      <c r="M52" s="145"/>
      <c r="N52" s="77"/>
      <c r="R52" s="77"/>
      <c r="S52" s="77"/>
      <c r="T52" s="137" t="s">
        <v>45</v>
      </c>
      <c r="U52" s="139" t="s">
        <v>46</v>
      </c>
      <c r="V52" s="139"/>
      <c r="W52" s="139"/>
      <c r="X52" s="141" t="s">
        <v>47</v>
      </c>
      <c r="Y52" s="141"/>
      <c r="Z52" s="141"/>
      <c r="AA52" s="141"/>
      <c r="AB52" s="149" t="s">
        <v>48</v>
      </c>
    </row>
    <row r="53" spans="1:30" s="78" customFormat="1" ht="16.5" customHeight="1" x14ac:dyDescent="0.45">
      <c r="C53" s="145"/>
      <c r="D53" s="145"/>
      <c r="E53" s="145"/>
      <c r="F53" s="145"/>
      <c r="G53" s="145"/>
      <c r="H53" s="146"/>
      <c r="I53" s="146"/>
      <c r="J53" s="146"/>
      <c r="K53" s="146"/>
      <c r="L53" s="146"/>
      <c r="M53" s="146"/>
      <c r="N53" s="77"/>
      <c r="O53" s="139" t="s">
        <v>49</v>
      </c>
      <c r="P53" s="139"/>
      <c r="Q53" s="139"/>
      <c r="R53" s="139"/>
      <c r="S53" s="139"/>
      <c r="T53" s="138"/>
      <c r="U53" s="140"/>
      <c r="V53" s="140"/>
      <c r="W53" s="140"/>
      <c r="X53" s="142"/>
      <c r="Y53" s="142"/>
      <c r="Z53" s="142"/>
      <c r="AA53" s="142"/>
      <c r="AB53" s="150"/>
    </row>
    <row r="54" spans="1:30" s="78" customFormat="1" ht="16.5" customHeight="1" x14ac:dyDescent="0.45">
      <c r="C54" s="145"/>
      <c r="D54" s="145"/>
      <c r="E54" s="145"/>
      <c r="F54" s="145"/>
      <c r="G54" s="145"/>
      <c r="H54" s="147" t="s">
        <v>50</v>
      </c>
      <c r="I54" s="147"/>
      <c r="J54" s="147"/>
      <c r="K54" s="147"/>
      <c r="L54" s="147"/>
      <c r="M54" s="147"/>
      <c r="N54" s="77"/>
      <c r="O54" s="139"/>
      <c r="P54" s="139"/>
      <c r="Q54" s="139"/>
      <c r="R54" s="139"/>
      <c r="S54" s="139"/>
      <c r="T54" s="139" t="s">
        <v>51</v>
      </c>
      <c r="U54" s="139"/>
      <c r="V54" s="139"/>
      <c r="W54" s="139"/>
      <c r="X54" s="139"/>
      <c r="Y54" s="139"/>
      <c r="Z54" s="139"/>
      <c r="AA54" s="139"/>
      <c r="AB54" s="139"/>
    </row>
    <row r="55" spans="1:30" s="78" customFormat="1" ht="16.5" customHeight="1" x14ac:dyDescent="0.45"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77"/>
      <c r="S55" s="77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1:30" s="78" customFormat="1" ht="16.5" customHeight="1" x14ac:dyDescent="0.45">
      <c r="O56" s="77"/>
      <c r="R56" s="77"/>
      <c r="S56" s="77"/>
      <c r="T56" s="77"/>
      <c r="AB56" s="77"/>
    </row>
    <row r="57" spans="1:30" s="78" customFormat="1" ht="16.5" customHeight="1" x14ac:dyDescent="0.45">
      <c r="E57" s="77"/>
      <c r="O57" s="79" t="s">
        <v>52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30" s="78" customFormat="1" ht="16.5" customHeight="1" x14ac:dyDescent="0.45">
      <c r="X58" s="79"/>
      <c r="Y58" s="79"/>
      <c r="Z58" s="79"/>
    </row>
    <row r="59" spans="1:30" s="78" customFormat="1" ht="16.5" customHeight="1" x14ac:dyDescent="0.45">
      <c r="V59" s="79"/>
      <c r="W59" s="79"/>
      <c r="X59" s="79"/>
      <c r="Y59" s="79"/>
      <c r="Z59" s="79"/>
    </row>
    <row r="60" spans="1:30" s="78" customFormat="1" ht="16.5" customHeight="1" x14ac:dyDescent="0.45">
      <c r="A60" s="135" t="s">
        <v>53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2" t="s">
        <v>54</v>
      </c>
      <c r="AD60" s="133"/>
    </row>
    <row r="61" spans="1:30" s="78" customFormat="1" ht="16.5" customHeight="1" x14ac:dyDescent="0.4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2"/>
      <c r="AD61" s="133"/>
    </row>
    <row r="62" spans="1:30" s="78" customFormat="1" ht="16.5" customHeight="1" x14ac:dyDescent="0.4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4"/>
      <c r="AD62" s="133"/>
    </row>
    <row r="63" spans="1:30" s="78" customFormat="1" ht="16.5" customHeight="1" x14ac:dyDescent="0.4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4"/>
      <c r="AD63" s="133"/>
    </row>
    <row r="64" spans="1:30" s="78" customFormat="1" ht="16.5" customHeight="1" x14ac:dyDescent="0.45"/>
    <row r="65" spans="2:26" s="78" customFormat="1" ht="16.5" customHeight="1" x14ac:dyDescent="0.45"/>
    <row r="66" spans="2:26" s="78" customFormat="1" ht="16.5" customHeight="1" x14ac:dyDescent="0.45">
      <c r="B66" s="136" t="s">
        <v>55</v>
      </c>
      <c r="C66" s="136"/>
      <c r="D66" s="136"/>
      <c r="E66" s="136"/>
      <c r="F66" s="136"/>
      <c r="G66" s="136"/>
      <c r="H66" s="136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Z66" s="79"/>
    </row>
    <row r="67" spans="2:26" s="78" customFormat="1" ht="16.5" customHeight="1" x14ac:dyDescent="0.45">
      <c r="B67" s="136"/>
      <c r="C67" s="136"/>
      <c r="D67" s="136"/>
      <c r="E67" s="136"/>
      <c r="F67" s="136"/>
      <c r="G67" s="136"/>
      <c r="H67" s="136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Y67" s="79"/>
      <c r="Z67" s="79"/>
    </row>
    <row r="68" spans="2:26" s="78" customFormat="1" ht="16.5" customHeight="1" x14ac:dyDescent="0.45">
      <c r="X68" s="79"/>
      <c r="Y68" s="79"/>
      <c r="Z68" s="79"/>
    </row>
    <row r="69" spans="2:26" s="78" customFormat="1" ht="16.5" customHeight="1" x14ac:dyDescent="0.45">
      <c r="Y69" s="79"/>
      <c r="Z69" s="79"/>
    </row>
    <row r="70" spans="2:26" s="78" customFormat="1" ht="16.5" customHeight="1" x14ac:dyDescent="0.45">
      <c r="B70" s="78" t="s">
        <v>56</v>
      </c>
      <c r="F70" s="77"/>
      <c r="G70" s="78" t="s">
        <v>57</v>
      </c>
      <c r="N70" s="77"/>
      <c r="X70" s="79"/>
      <c r="Y70" s="79"/>
      <c r="Z70" s="79"/>
    </row>
    <row r="71" spans="2:26" s="78" customFormat="1" ht="16.5" customHeight="1" x14ac:dyDescent="0.45">
      <c r="N71" s="77"/>
      <c r="V71" s="79"/>
      <c r="W71" s="79"/>
      <c r="X71" s="79"/>
      <c r="Y71" s="79"/>
      <c r="Z71" s="79"/>
    </row>
    <row r="72" spans="2:26" s="78" customFormat="1" ht="16.5" customHeight="1" x14ac:dyDescent="0.45">
      <c r="C72" s="78" t="s">
        <v>58</v>
      </c>
      <c r="G72" s="78" t="s">
        <v>59</v>
      </c>
      <c r="N72" s="77"/>
      <c r="V72" s="79"/>
      <c r="W72" s="79"/>
      <c r="X72" s="79"/>
      <c r="Y72" s="79"/>
      <c r="Z72" s="79"/>
    </row>
    <row r="73" spans="2:26" s="78" customFormat="1" ht="16.5" customHeight="1" x14ac:dyDescent="0.45">
      <c r="N73" s="77"/>
      <c r="V73" s="79"/>
      <c r="W73" s="79"/>
      <c r="X73" s="79"/>
      <c r="Y73" s="79"/>
      <c r="Z73" s="79"/>
    </row>
    <row r="74" spans="2:26" s="78" customFormat="1" ht="16.5" customHeight="1" x14ac:dyDescent="0.45">
      <c r="C74" s="78" t="s">
        <v>60</v>
      </c>
      <c r="G74" s="78" t="s">
        <v>61</v>
      </c>
      <c r="N74" s="77"/>
      <c r="V74" s="79"/>
      <c r="W74" s="79"/>
      <c r="Y74" s="79"/>
      <c r="Z74" s="79"/>
    </row>
    <row r="75" spans="2:26" s="78" customFormat="1" ht="16.5" customHeight="1" x14ac:dyDescent="0.45">
      <c r="G75" s="78" t="s">
        <v>62</v>
      </c>
      <c r="N75" s="77"/>
      <c r="V75" s="79"/>
      <c r="W75" s="79"/>
      <c r="Y75" s="79"/>
      <c r="Z75" s="79"/>
    </row>
    <row r="76" spans="2:26" s="78" customFormat="1" ht="16.5" customHeight="1" x14ac:dyDescent="0.45">
      <c r="N76" s="77"/>
      <c r="V76" s="79"/>
      <c r="W76" s="79"/>
      <c r="X76" s="79"/>
      <c r="Y76" s="79"/>
      <c r="Z76" s="79"/>
    </row>
    <row r="77" spans="2:26" s="78" customFormat="1" ht="16.5" customHeight="1" x14ac:dyDescent="0.45">
      <c r="C77" s="78" t="s">
        <v>63</v>
      </c>
      <c r="G77" s="89" t="s">
        <v>64</v>
      </c>
      <c r="H77" s="87"/>
      <c r="N77" s="77"/>
      <c r="V77" s="79"/>
      <c r="W77" s="79"/>
      <c r="Y77" s="79"/>
      <c r="Z77" s="79"/>
    </row>
    <row r="78" spans="2:26" s="78" customFormat="1" ht="16.5" customHeight="1" x14ac:dyDescent="0.45">
      <c r="G78" s="87" t="s">
        <v>65</v>
      </c>
      <c r="H78" s="87"/>
      <c r="N78" s="77"/>
      <c r="V78" s="79"/>
      <c r="W78" s="79"/>
      <c r="Y78" s="79"/>
      <c r="Z78" s="79"/>
    </row>
    <row r="79" spans="2:26" s="78" customFormat="1" ht="16.5" customHeight="1" x14ac:dyDescent="0.45">
      <c r="N79" s="77"/>
      <c r="V79" s="79"/>
      <c r="W79" s="79"/>
      <c r="X79" s="79"/>
      <c r="Y79" s="79"/>
      <c r="Z79" s="79"/>
    </row>
    <row r="80" spans="2:26" s="78" customFormat="1" ht="16.5" customHeight="1" x14ac:dyDescent="0.45">
      <c r="C80" s="78" t="s">
        <v>66</v>
      </c>
      <c r="G80" s="78" t="s">
        <v>67</v>
      </c>
      <c r="N80" s="77"/>
      <c r="V80" s="79"/>
      <c r="W80" s="79"/>
      <c r="X80" s="79"/>
      <c r="Y80" s="79"/>
      <c r="Z80" s="79"/>
    </row>
    <row r="81" spans="2:26" s="78" customFormat="1" ht="16.5" customHeight="1" x14ac:dyDescent="0.45">
      <c r="N81" s="77"/>
      <c r="V81" s="79"/>
      <c r="W81" s="79"/>
      <c r="Y81" s="79"/>
      <c r="Z81" s="79"/>
    </row>
    <row r="82" spans="2:26" s="78" customFormat="1" ht="16.5" customHeight="1" x14ac:dyDescent="0.45">
      <c r="N82" s="77"/>
      <c r="V82" s="79"/>
      <c r="W82" s="79"/>
      <c r="X82" s="79"/>
      <c r="Y82" s="79"/>
      <c r="Z82" s="79"/>
    </row>
    <row r="83" spans="2:26" s="78" customFormat="1" ht="16.5" customHeight="1" x14ac:dyDescent="0.45">
      <c r="B83" s="78" t="s">
        <v>68</v>
      </c>
      <c r="F83" s="77"/>
      <c r="G83" s="86" t="s">
        <v>69</v>
      </c>
      <c r="N83" s="77"/>
      <c r="V83" s="79"/>
      <c r="W83" s="79"/>
      <c r="X83" s="79"/>
      <c r="Y83" s="79"/>
      <c r="Z83" s="79"/>
    </row>
    <row r="84" spans="2:26" s="78" customFormat="1" ht="16.5" customHeight="1" x14ac:dyDescent="0.45">
      <c r="N84" s="77"/>
      <c r="V84" s="79"/>
      <c r="W84" s="79"/>
      <c r="X84" s="79"/>
      <c r="Y84" s="79"/>
      <c r="Z84" s="79"/>
    </row>
    <row r="85" spans="2:26" s="78" customFormat="1" ht="16.5" customHeight="1" x14ac:dyDescent="0.45">
      <c r="C85" s="78" t="s">
        <v>70</v>
      </c>
      <c r="D85" s="77"/>
      <c r="E85" s="77"/>
      <c r="F85" s="77"/>
      <c r="G85" s="78" t="s">
        <v>71</v>
      </c>
      <c r="N85" s="77"/>
      <c r="V85" s="79"/>
      <c r="W85" s="79"/>
      <c r="X85" s="79"/>
      <c r="Y85" s="79"/>
      <c r="Z85" s="79"/>
    </row>
    <row r="86" spans="2:26" s="78" customFormat="1" ht="16.5" customHeight="1" x14ac:dyDescent="0.45">
      <c r="G86" s="78" t="s">
        <v>72</v>
      </c>
      <c r="N86" s="77"/>
      <c r="V86" s="79"/>
      <c r="W86" s="79"/>
      <c r="X86" s="79"/>
      <c r="Y86" s="79"/>
      <c r="Z86" s="79"/>
    </row>
    <row r="87" spans="2:26" s="78" customFormat="1" ht="16.5" customHeight="1" x14ac:dyDescent="0.45">
      <c r="N87" s="77"/>
      <c r="V87" s="79"/>
      <c r="W87" s="79"/>
      <c r="X87" s="79"/>
      <c r="Y87" s="79"/>
      <c r="Z87" s="79"/>
    </row>
    <row r="88" spans="2:26" s="78" customFormat="1" ht="16.5" customHeight="1" x14ac:dyDescent="0.45">
      <c r="C88" s="78" t="s">
        <v>73</v>
      </c>
      <c r="G88" s="86" t="s">
        <v>74</v>
      </c>
      <c r="N88" s="77"/>
      <c r="V88" s="79"/>
      <c r="W88" s="79"/>
      <c r="X88" s="79"/>
      <c r="Y88" s="79"/>
      <c r="Z88" s="79"/>
    </row>
    <row r="89" spans="2:26" s="78" customFormat="1" ht="16.5" customHeight="1" x14ac:dyDescent="0.45">
      <c r="N89" s="77"/>
      <c r="V89" s="79"/>
      <c r="W89" s="79"/>
      <c r="X89" s="79"/>
      <c r="Z89" s="79"/>
    </row>
    <row r="90" spans="2:26" s="78" customFormat="1" ht="16.5" customHeight="1" x14ac:dyDescent="0.45">
      <c r="B90" s="78" t="s">
        <v>75</v>
      </c>
      <c r="F90" s="77"/>
      <c r="G90" s="86" t="s">
        <v>76</v>
      </c>
      <c r="N90" s="77"/>
      <c r="V90" s="79"/>
      <c r="W90" s="79"/>
      <c r="X90" s="79"/>
      <c r="Y90" s="79"/>
      <c r="Z90" s="79"/>
    </row>
    <row r="91" spans="2:26" s="78" customFormat="1" ht="16.5" customHeight="1" x14ac:dyDescent="0.45">
      <c r="N91" s="77"/>
      <c r="V91" s="79"/>
      <c r="W91" s="79"/>
      <c r="X91" s="79"/>
      <c r="Y91" s="79"/>
      <c r="Z91" s="79"/>
    </row>
    <row r="92" spans="2:26" s="78" customFormat="1" ht="16.5" customHeight="1" x14ac:dyDescent="0.45">
      <c r="B92" s="77"/>
      <c r="C92" s="78" t="s">
        <v>77</v>
      </c>
      <c r="D92" s="77"/>
      <c r="E92" s="77"/>
      <c r="F92" s="77"/>
      <c r="G92" s="77"/>
      <c r="H92" s="78" t="s">
        <v>78</v>
      </c>
      <c r="N92" s="77"/>
      <c r="V92" s="79"/>
      <c r="W92" s="79"/>
      <c r="X92" s="79"/>
      <c r="Y92" s="79"/>
      <c r="Z92" s="79"/>
    </row>
    <row r="93" spans="2:26" s="78" customFormat="1" ht="16.5" customHeight="1" x14ac:dyDescent="0.45">
      <c r="C93" s="77"/>
      <c r="D93" s="77"/>
      <c r="E93" s="77"/>
      <c r="F93" s="77"/>
      <c r="G93" s="77"/>
      <c r="H93" s="77"/>
      <c r="N93" s="77"/>
      <c r="V93" s="79"/>
      <c r="W93" s="79"/>
      <c r="X93" s="79"/>
      <c r="Y93" s="79"/>
      <c r="Z93" s="79"/>
    </row>
    <row r="94" spans="2:26" s="78" customFormat="1" ht="16.5" customHeight="1" x14ac:dyDescent="0.45">
      <c r="C94" s="78" t="s">
        <v>79</v>
      </c>
      <c r="D94" s="77"/>
      <c r="E94" s="77"/>
      <c r="F94" s="77"/>
      <c r="G94" s="77"/>
      <c r="H94" s="78" t="s">
        <v>80</v>
      </c>
      <c r="N94" s="77"/>
    </row>
    <row r="95" spans="2:26" s="78" customFormat="1" ht="16.5" customHeight="1" x14ac:dyDescent="0.45">
      <c r="C95" s="77"/>
      <c r="D95" s="77"/>
      <c r="E95" s="77"/>
      <c r="F95" s="77"/>
      <c r="G95" s="77"/>
      <c r="H95" s="77"/>
      <c r="N95" s="77"/>
    </row>
    <row r="96" spans="2:26" s="78" customFormat="1" ht="16.5" customHeight="1" x14ac:dyDescent="0.45">
      <c r="C96" s="94" t="s">
        <v>81</v>
      </c>
      <c r="D96" s="95"/>
      <c r="E96" s="95"/>
      <c r="F96" s="95"/>
      <c r="G96" s="95"/>
      <c r="H96" s="94" t="s">
        <v>82</v>
      </c>
      <c r="I96" s="94"/>
      <c r="N96" s="77"/>
    </row>
    <row r="97" spans="2:26" s="78" customFormat="1" ht="16.5" customHeight="1" x14ac:dyDescent="0.45">
      <c r="C97" s="94"/>
      <c r="D97" s="94"/>
      <c r="E97" s="94"/>
      <c r="F97" s="94"/>
      <c r="G97" s="94"/>
      <c r="H97" s="94"/>
      <c r="I97" s="94"/>
      <c r="N97" s="77"/>
      <c r="V97" s="79"/>
      <c r="W97" s="79"/>
      <c r="X97" s="79"/>
    </row>
    <row r="98" spans="2:26" s="78" customFormat="1" ht="16.5" customHeight="1" x14ac:dyDescent="0.45">
      <c r="B98" s="77"/>
      <c r="C98" s="94" t="s">
        <v>83</v>
      </c>
      <c r="D98" s="95"/>
      <c r="E98" s="95"/>
      <c r="F98" s="95"/>
      <c r="G98" s="95"/>
      <c r="H98" s="94" t="s">
        <v>84</v>
      </c>
      <c r="I98" s="94"/>
      <c r="N98" s="77"/>
      <c r="V98" s="79"/>
      <c r="W98" s="79"/>
      <c r="X98" s="79"/>
    </row>
    <row r="99" spans="2:26" s="78" customFormat="1" ht="16.5" customHeight="1" x14ac:dyDescent="0.45">
      <c r="B99" s="77"/>
      <c r="C99" s="95"/>
      <c r="D99" s="95"/>
      <c r="E99" s="95"/>
      <c r="F99" s="95"/>
      <c r="G99" s="95"/>
      <c r="H99" s="95"/>
      <c r="I99" s="94"/>
      <c r="N99" s="77"/>
      <c r="V99" s="79"/>
      <c r="W99" s="79"/>
      <c r="X99" s="79"/>
    </row>
    <row r="100" spans="2:26" s="78" customFormat="1" ht="16.5" customHeight="1" x14ac:dyDescent="0.45">
      <c r="B100" s="77"/>
      <c r="C100" s="94" t="s">
        <v>85</v>
      </c>
      <c r="D100" s="95"/>
      <c r="E100" s="95"/>
      <c r="F100" s="95"/>
      <c r="G100" s="95"/>
      <c r="H100" s="94" t="s">
        <v>86</v>
      </c>
      <c r="I100" s="94"/>
      <c r="N100" s="77"/>
      <c r="V100" s="79"/>
      <c r="W100" s="79"/>
      <c r="X100" s="79"/>
      <c r="Y100" s="79"/>
      <c r="Z100" s="79"/>
    </row>
    <row r="101" spans="2:26" s="78" customFormat="1" ht="16.5" customHeight="1" x14ac:dyDescent="0.45">
      <c r="B101" s="77"/>
      <c r="C101" s="95"/>
      <c r="D101" s="95"/>
      <c r="E101" s="95"/>
      <c r="F101" s="95"/>
      <c r="G101" s="95"/>
      <c r="H101" s="95"/>
      <c r="I101" s="94"/>
      <c r="N101" s="77"/>
      <c r="V101" s="79"/>
      <c r="W101" s="79"/>
      <c r="X101" s="79"/>
      <c r="Y101" s="79"/>
      <c r="Z101" s="79"/>
    </row>
    <row r="102" spans="2:26" s="78" customFormat="1" ht="16.5" customHeight="1" x14ac:dyDescent="0.45">
      <c r="B102" s="77"/>
      <c r="C102" s="94" t="s">
        <v>87</v>
      </c>
      <c r="D102" s="95"/>
      <c r="E102" s="95"/>
      <c r="F102" s="94"/>
      <c r="G102" s="95"/>
      <c r="H102" s="94" t="s">
        <v>88</v>
      </c>
      <c r="I102" s="94"/>
      <c r="N102" s="77"/>
      <c r="V102" s="79"/>
      <c r="W102" s="79"/>
      <c r="X102" s="79"/>
      <c r="Z102" s="79"/>
    </row>
    <row r="103" spans="2:26" s="78" customFormat="1" ht="16.5" customHeight="1" x14ac:dyDescent="0.45">
      <c r="B103" s="77"/>
      <c r="C103" s="95"/>
      <c r="D103" s="95"/>
      <c r="E103" s="95"/>
      <c r="F103" s="95"/>
      <c r="G103" s="95"/>
      <c r="H103" s="95"/>
      <c r="I103" s="94"/>
      <c r="N103" s="77"/>
      <c r="V103" s="79"/>
      <c r="W103" s="79"/>
      <c r="X103" s="79"/>
      <c r="Y103" s="79"/>
      <c r="Z103" s="79"/>
    </row>
    <row r="104" spans="2:26" s="78" customFormat="1" ht="16.5" customHeight="1" x14ac:dyDescent="0.45">
      <c r="B104" s="77"/>
      <c r="C104" s="94" t="s">
        <v>89</v>
      </c>
      <c r="D104" s="95"/>
      <c r="E104" s="95"/>
      <c r="F104" s="94"/>
      <c r="G104" s="95"/>
      <c r="H104" s="94" t="s">
        <v>90</v>
      </c>
      <c r="I104" s="94"/>
      <c r="N104" s="77"/>
      <c r="V104" s="79"/>
      <c r="W104" s="79"/>
      <c r="X104" s="79"/>
      <c r="Y104" s="79"/>
      <c r="Z104" s="79"/>
    </row>
    <row r="105" spans="2:26" s="78" customFormat="1" ht="16.5" customHeight="1" x14ac:dyDescent="0.45">
      <c r="B105" s="77"/>
      <c r="C105" s="77"/>
      <c r="D105" s="77"/>
      <c r="E105" s="77"/>
      <c r="F105" s="77"/>
      <c r="G105" s="77"/>
      <c r="H105" s="77"/>
      <c r="N105" s="77"/>
      <c r="V105" s="79"/>
      <c r="W105" s="79"/>
      <c r="X105" s="79"/>
      <c r="Y105" s="79"/>
      <c r="Z105" s="79"/>
    </row>
    <row r="106" spans="2:26" s="78" customFormat="1" ht="16.5" customHeight="1" x14ac:dyDescent="0.45">
      <c r="B106" s="77"/>
      <c r="C106" s="78" t="s">
        <v>91</v>
      </c>
      <c r="D106" s="77"/>
      <c r="E106" s="77"/>
      <c r="G106" s="77"/>
      <c r="H106" s="77"/>
      <c r="I106" s="78" t="s">
        <v>92</v>
      </c>
      <c r="N106" s="77"/>
      <c r="V106" s="79"/>
      <c r="W106" s="79"/>
      <c r="X106" s="79"/>
      <c r="Y106" s="79"/>
      <c r="Z106" s="79"/>
    </row>
    <row r="107" spans="2:26" s="78" customFormat="1" ht="16.5" customHeight="1" x14ac:dyDescent="0.45">
      <c r="Y107" s="79"/>
      <c r="Z107" s="79"/>
    </row>
    <row r="108" spans="2:26" s="78" customFormat="1" ht="16.5" customHeight="1" x14ac:dyDescent="0.45">
      <c r="I108" s="79"/>
      <c r="K108" s="79"/>
      <c r="L108" s="79"/>
      <c r="Y108" s="79"/>
      <c r="Z108" s="79"/>
    </row>
    <row r="109" spans="2:26" s="78" customFormat="1" ht="16.5" customHeight="1" x14ac:dyDescent="0.45">
      <c r="V109" s="79"/>
      <c r="W109" s="79"/>
      <c r="X109" s="79"/>
      <c r="Y109" s="79"/>
      <c r="Z109" s="79"/>
    </row>
    <row r="110" spans="2:26" s="78" customFormat="1" ht="16.5" customHeight="1" x14ac:dyDescent="0.45">
      <c r="V110" s="79"/>
      <c r="W110" s="79"/>
      <c r="X110" s="79"/>
      <c r="Z110" s="79"/>
    </row>
    <row r="111" spans="2:26" s="78" customFormat="1" ht="16.5" customHeight="1" x14ac:dyDescent="0.45">
      <c r="V111" s="79"/>
      <c r="W111" s="79"/>
      <c r="X111" s="79"/>
      <c r="Z111" s="79"/>
    </row>
    <row r="112" spans="2:26" s="78" customFormat="1" ht="16.5" customHeight="1" x14ac:dyDescent="0.45">
      <c r="V112" s="79"/>
      <c r="W112" s="79"/>
      <c r="X112" s="79"/>
      <c r="Z112" s="79"/>
    </row>
    <row r="113" spans="9:26" s="78" customFormat="1" ht="16.5" customHeight="1" x14ac:dyDescent="0.45">
      <c r="V113" s="79"/>
      <c r="W113" s="79"/>
      <c r="X113" s="79"/>
      <c r="Z113" s="79"/>
    </row>
    <row r="114" spans="9:26" s="78" customFormat="1" ht="16.5" customHeight="1" x14ac:dyDescent="0.45">
      <c r="I114" s="79"/>
      <c r="V114" s="79"/>
      <c r="X114" s="79"/>
      <c r="Z114" s="79"/>
    </row>
    <row r="115" spans="9:26" s="78" customFormat="1" ht="9.75" customHeight="1" x14ac:dyDescent="0.45">
      <c r="V115" s="79"/>
      <c r="W115" s="79"/>
      <c r="X115" s="79"/>
      <c r="Y115" s="79"/>
      <c r="Z115" s="79"/>
    </row>
  </sheetData>
  <mergeCells count="20">
    <mergeCell ref="B66:H67"/>
    <mergeCell ref="I66:S67"/>
    <mergeCell ref="A60:AB63"/>
    <mergeCell ref="AC60:AD63"/>
    <mergeCell ref="B33:I34"/>
    <mergeCell ref="B46:K47"/>
    <mergeCell ref="AC1:AD4"/>
    <mergeCell ref="A1:AB4"/>
    <mergeCell ref="B7:K8"/>
    <mergeCell ref="T52:T53"/>
    <mergeCell ref="U52:W53"/>
    <mergeCell ref="X52:AA53"/>
    <mergeCell ref="O53:S54"/>
    <mergeCell ref="B10:I11"/>
    <mergeCell ref="C52:G55"/>
    <mergeCell ref="H52:M53"/>
    <mergeCell ref="H54:M55"/>
    <mergeCell ref="L7:V8"/>
    <mergeCell ref="AB52:AB53"/>
    <mergeCell ref="T54:AB55"/>
  </mergeCells>
  <phoneticPr fontId="7"/>
  <printOptions horizontalCentered="1"/>
  <pageMargins left="0.39370078740157483" right="0.19685039370078741" top="0.39370078740157483" bottom="0.39370078740157483" header="0.19685039370078741" footer="0.19685039370078741"/>
  <pageSetup paperSize="9" scale="50" orientation="landscape" horizontalDpi="300" verticalDpi="300" r:id="rId1"/>
  <headerFooter>
    <oddFooter>&amp;C&amp;16&amp;P/&amp;N</oddFooter>
  </headerFooter>
  <rowBreaks count="1" manualBreakCount="1">
    <brk id="5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CG232"/>
  <sheetViews>
    <sheetView view="pageBreakPreview" zoomScale="75" zoomScaleNormal="75" zoomScaleSheetLayoutView="75" workbookViewId="0"/>
  </sheetViews>
  <sheetFormatPr defaultRowHeight="15" x14ac:dyDescent="0.45"/>
  <cols>
    <col min="1" max="1" width="7" customWidth="1"/>
    <col min="2" max="2" width="16.6640625" customWidth="1"/>
    <col min="3" max="3" width="8.44140625" customWidth="1"/>
    <col min="4" max="4" width="8" customWidth="1"/>
    <col min="5" max="5" width="9" customWidth="1"/>
    <col min="30" max="31" width="9.109375" customWidth="1"/>
    <col min="38" max="39" width="9.109375" customWidth="1"/>
    <col min="52" max="52" width="16.6640625" customWidth="1"/>
    <col min="53" max="53" width="2.33203125" customWidth="1"/>
  </cols>
  <sheetData>
    <row r="1" spans="1:85" ht="15" customHeight="1" thickBot="1" x14ac:dyDescent="0.5">
      <c r="AZ1" t="s">
        <v>93</v>
      </c>
      <c r="BB1" s="165" t="s">
        <v>94</v>
      </c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6" t="str">
        <f>B3</f>
        <v>02 青森県</v>
      </c>
      <c r="CB1" s="166"/>
      <c r="CC1" s="166"/>
      <c r="CD1" s="166"/>
      <c r="CE1" s="166"/>
      <c r="CF1" s="151" t="s">
        <v>95</v>
      </c>
      <c r="CG1" s="152"/>
    </row>
    <row r="2" spans="1:85" ht="15" customHeight="1" thickBot="1" x14ac:dyDescent="0.5">
      <c r="F2" s="34"/>
      <c r="G2" s="34"/>
      <c r="H2" s="34"/>
      <c r="I2" s="34"/>
      <c r="J2" s="35"/>
      <c r="K2" s="35"/>
      <c r="L2" s="35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  <c r="Y2" s="35"/>
      <c r="Z2" s="35"/>
      <c r="AA2" s="34"/>
      <c r="AB2" s="34"/>
      <c r="AC2" s="34"/>
      <c r="AD2" s="34"/>
      <c r="AE2" s="34"/>
      <c r="AF2" s="34"/>
      <c r="AG2" s="34"/>
      <c r="AH2" s="34"/>
      <c r="AI2" s="35"/>
      <c r="AJ2" s="35"/>
      <c r="AK2" s="35"/>
      <c r="AL2" s="34"/>
      <c r="AM2" s="34"/>
      <c r="AN2" s="34"/>
      <c r="AO2" s="34"/>
      <c r="AP2" s="34"/>
      <c r="AQ2" s="34"/>
      <c r="AR2" s="34"/>
      <c r="AS2" s="34"/>
      <c r="AT2" s="35"/>
      <c r="AU2" s="35"/>
      <c r="AV2" s="35"/>
      <c r="AW2" s="34"/>
      <c r="AX2" s="34"/>
      <c r="AY2" s="34"/>
      <c r="AZ2" s="64" t="s">
        <v>96</v>
      </c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6"/>
      <c r="CB2" s="166"/>
      <c r="CC2" s="166"/>
      <c r="CD2" s="166"/>
      <c r="CE2" s="166"/>
      <c r="CF2" s="151"/>
      <c r="CG2" s="152"/>
    </row>
    <row r="3" spans="1:85" ht="15" customHeight="1" thickBot="1" x14ac:dyDescent="0.5">
      <c r="B3" s="167" t="s">
        <v>97</v>
      </c>
      <c r="C3" s="168"/>
      <c r="F3" s="34"/>
      <c r="G3" s="34"/>
      <c r="H3" s="34"/>
      <c r="I3" s="34"/>
      <c r="J3" s="35"/>
      <c r="K3" s="35"/>
      <c r="L3" s="35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  <c r="Y3" s="35"/>
      <c r="Z3" s="35"/>
      <c r="AA3" s="34"/>
      <c r="AB3" s="34"/>
      <c r="AC3" s="34"/>
      <c r="AD3" s="34"/>
      <c r="AE3" s="34"/>
      <c r="AF3" s="34"/>
      <c r="AG3" s="34"/>
      <c r="AH3" s="34"/>
      <c r="AI3" s="35"/>
      <c r="AJ3" s="35"/>
      <c r="AK3" s="35"/>
      <c r="AL3" s="34"/>
      <c r="AM3" s="34"/>
      <c r="AN3" s="34"/>
      <c r="AO3" s="34"/>
      <c r="AP3" s="34"/>
      <c r="AQ3" s="34"/>
      <c r="AR3" s="34"/>
      <c r="AS3" s="34"/>
      <c r="AT3" s="35"/>
      <c r="AU3" s="35"/>
      <c r="AV3" s="35"/>
      <c r="AW3" s="34"/>
      <c r="AX3" s="34"/>
      <c r="AY3" s="34"/>
      <c r="AZ3" s="65" t="s">
        <v>97</v>
      </c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6"/>
      <c r="CB3" s="166"/>
      <c r="CC3" s="166"/>
      <c r="CD3" s="166"/>
      <c r="CE3" s="166"/>
      <c r="CF3" s="153"/>
      <c r="CG3" s="152"/>
    </row>
    <row r="4" spans="1:85" ht="15" customHeight="1" x14ac:dyDescent="0.45">
      <c r="C4" s="67"/>
      <c r="D4" s="67"/>
      <c r="E4" s="67"/>
      <c r="F4" s="34"/>
      <c r="G4" s="34"/>
      <c r="H4" s="34"/>
      <c r="I4" s="34"/>
      <c r="J4" s="35"/>
      <c r="K4" s="35"/>
      <c r="L4" s="3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/>
      <c r="Y4" s="35"/>
      <c r="Z4" s="35"/>
      <c r="AA4" s="34"/>
      <c r="AB4" s="34"/>
      <c r="AC4" s="34"/>
      <c r="AD4" s="34"/>
      <c r="AE4" s="34"/>
      <c r="AF4" s="34"/>
      <c r="AG4" s="34"/>
      <c r="AH4" s="34"/>
      <c r="AI4" s="35"/>
      <c r="AJ4" s="35"/>
      <c r="AK4" s="35"/>
      <c r="AL4" s="34"/>
      <c r="AM4" s="34"/>
      <c r="AN4" s="34"/>
      <c r="AO4" s="34"/>
      <c r="AP4" s="34"/>
      <c r="AQ4" s="34"/>
      <c r="AR4" s="34"/>
      <c r="AS4" s="34"/>
      <c r="AT4" s="35"/>
      <c r="AU4" s="35"/>
      <c r="AV4" s="35"/>
      <c r="AW4" s="34"/>
      <c r="AX4" s="34"/>
      <c r="AY4" s="34"/>
      <c r="AZ4" s="65" t="s">
        <v>98</v>
      </c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6"/>
      <c r="CB4" s="166"/>
      <c r="CC4" s="166"/>
      <c r="CD4" s="166"/>
      <c r="CE4" s="166"/>
      <c r="CF4" s="153"/>
      <c r="CG4" s="152"/>
    </row>
    <row r="5" spans="1:85" ht="15.6" thickBot="1" x14ac:dyDescent="0.5">
      <c r="B5" s="62"/>
      <c r="C5" s="67"/>
      <c r="D5" s="67"/>
      <c r="E5" s="67"/>
      <c r="F5" s="34"/>
      <c r="G5" s="34"/>
      <c r="H5" s="34"/>
      <c r="I5" s="34"/>
      <c r="J5" s="35"/>
      <c r="K5" s="35"/>
      <c r="L5" s="35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  <c r="Y5" s="35"/>
      <c r="Z5" s="35"/>
      <c r="AA5" s="34"/>
      <c r="AB5" s="34"/>
      <c r="AC5" s="34"/>
      <c r="AD5" s="34"/>
      <c r="AE5" s="34"/>
      <c r="AF5" s="34"/>
      <c r="AG5" s="34"/>
      <c r="AH5" s="34"/>
      <c r="AI5" s="35"/>
      <c r="AJ5" s="35"/>
      <c r="AK5" s="35"/>
      <c r="AL5" s="34"/>
      <c r="AM5" s="34"/>
      <c r="AN5" s="34"/>
      <c r="AO5" s="34"/>
      <c r="AP5" s="34"/>
      <c r="AQ5" s="34"/>
      <c r="AR5" s="34"/>
      <c r="AS5" s="34"/>
      <c r="AT5" s="35"/>
      <c r="AU5" s="35"/>
      <c r="AV5" s="35"/>
      <c r="AW5" s="34"/>
      <c r="AX5" s="34"/>
      <c r="AY5" s="34"/>
      <c r="AZ5" s="65" t="s">
        <v>99</v>
      </c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</row>
    <row r="6" spans="1:85" ht="15" customHeight="1" thickTop="1" x14ac:dyDescent="0.45">
      <c r="C6" s="60"/>
      <c r="D6" s="60"/>
      <c r="E6" s="59"/>
      <c r="F6" s="59"/>
      <c r="G6" s="59"/>
      <c r="H6" s="59"/>
      <c r="I6" s="59"/>
      <c r="J6" s="59"/>
      <c r="K6" s="59"/>
      <c r="L6" s="59"/>
      <c r="M6" s="61"/>
      <c r="N6" s="61"/>
      <c r="O6" s="59"/>
      <c r="P6" s="60"/>
      <c r="Q6" s="60"/>
      <c r="R6" s="59"/>
      <c r="S6" s="58"/>
      <c r="T6" s="58"/>
      <c r="U6" s="56"/>
      <c r="V6" s="56"/>
      <c r="W6" s="56"/>
      <c r="X6" s="56"/>
      <c r="Y6" s="56"/>
      <c r="Z6" s="56"/>
      <c r="AA6" s="57"/>
      <c r="AB6" s="57"/>
      <c r="AC6" s="56"/>
      <c r="AD6" s="55"/>
      <c r="AE6" s="55"/>
      <c r="AF6" s="54"/>
      <c r="AG6" s="54"/>
      <c r="AH6" s="54"/>
      <c r="AI6" s="54"/>
      <c r="AJ6" s="54"/>
      <c r="AK6" s="54"/>
      <c r="AL6" s="55"/>
      <c r="AM6" s="55"/>
      <c r="AN6" s="54"/>
      <c r="AO6" s="53"/>
      <c r="AP6" s="53"/>
      <c r="AQ6" s="52"/>
      <c r="AR6" s="63"/>
      <c r="AS6" s="52"/>
      <c r="AT6" s="52"/>
      <c r="AU6" s="52"/>
      <c r="AV6" s="52"/>
      <c r="AW6" s="53"/>
      <c r="AX6" s="53"/>
      <c r="AY6" s="52"/>
      <c r="AZ6" s="65" t="s">
        <v>100</v>
      </c>
      <c r="BB6" s="22"/>
      <c r="BC6" s="22"/>
      <c r="BD6" s="30"/>
      <c r="BE6" s="30"/>
      <c r="BF6" s="32"/>
      <c r="BG6" s="154" t="s">
        <v>101</v>
      </c>
      <c r="BH6" s="155"/>
      <c r="BI6" s="155"/>
      <c r="BJ6" s="155"/>
      <c r="BK6" s="155"/>
      <c r="BL6" s="156"/>
      <c r="BM6" s="31"/>
      <c r="BN6" s="30"/>
      <c r="BO6" s="30"/>
      <c r="BP6" s="22"/>
      <c r="BQ6" s="29"/>
      <c r="BR6" s="22"/>
      <c r="BS6" s="22"/>
      <c r="BT6" s="30"/>
      <c r="BU6" s="30"/>
      <c r="BV6" s="32"/>
      <c r="BW6" s="154" t="s">
        <v>102</v>
      </c>
      <c r="BX6" s="155"/>
      <c r="BY6" s="155"/>
      <c r="BZ6" s="155"/>
      <c r="CA6" s="155"/>
      <c r="CB6" s="156"/>
      <c r="CC6" s="31"/>
      <c r="CD6" s="30"/>
      <c r="CE6" s="30"/>
      <c r="CF6" s="22"/>
      <c r="CG6" s="22"/>
    </row>
    <row r="7" spans="1:85" ht="15" customHeight="1" thickBot="1" x14ac:dyDescent="0.5">
      <c r="A7" s="160" t="s">
        <v>103</v>
      </c>
      <c r="B7" s="161" t="s">
        <v>104</v>
      </c>
      <c r="C7" s="51" t="s">
        <v>105</v>
      </c>
      <c r="D7" s="51"/>
      <c r="E7" s="51"/>
      <c r="F7" s="51" t="s">
        <v>106</v>
      </c>
      <c r="G7" s="51"/>
      <c r="H7" s="51"/>
      <c r="I7" s="51"/>
      <c r="J7" s="50" t="s">
        <v>107</v>
      </c>
      <c r="K7" s="50"/>
      <c r="L7" s="50"/>
      <c r="M7" s="49" t="s">
        <v>108</v>
      </c>
      <c r="N7" s="49"/>
      <c r="O7" s="49"/>
      <c r="P7" s="48" t="s">
        <v>109</v>
      </c>
      <c r="Q7" s="48"/>
      <c r="R7" s="48"/>
      <c r="S7" s="47" t="s">
        <v>110</v>
      </c>
      <c r="T7" s="47"/>
      <c r="U7" s="47"/>
      <c r="V7" s="51" t="s">
        <v>106</v>
      </c>
      <c r="W7" s="47"/>
      <c r="X7" s="46" t="s">
        <v>111</v>
      </c>
      <c r="Y7" s="46"/>
      <c r="Z7" s="46"/>
      <c r="AA7" s="45" t="s">
        <v>112</v>
      </c>
      <c r="AB7" s="45"/>
      <c r="AC7" s="45"/>
      <c r="AD7" s="44" t="s">
        <v>113</v>
      </c>
      <c r="AE7" s="44"/>
      <c r="AF7" s="44"/>
      <c r="AG7" s="51" t="s">
        <v>106</v>
      </c>
      <c r="AH7" s="44"/>
      <c r="AI7" s="43" t="s">
        <v>114</v>
      </c>
      <c r="AJ7" s="43"/>
      <c r="AK7" s="43"/>
      <c r="AL7" s="42" t="s">
        <v>115</v>
      </c>
      <c r="AM7" s="42"/>
      <c r="AN7" s="42"/>
      <c r="AO7" s="41" t="s">
        <v>116</v>
      </c>
      <c r="AP7" s="41"/>
      <c r="AQ7" s="41"/>
      <c r="AR7" s="51" t="s">
        <v>106</v>
      </c>
      <c r="AS7" s="41"/>
      <c r="AT7" s="40" t="s">
        <v>117</v>
      </c>
      <c r="AU7" s="40"/>
      <c r="AV7" s="40"/>
      <c r="AW7" s="39" t="s">
        <v>118</v>
      </c>
      <c r="AX7" s="39"/>
      <c r="AY7" s="39"/>
      <c r="AZ7" s="65" t="s">
        <v>119</v>
      </c>
      <c r="BB7" s="22"/>
      <c r="BC7" s="22"/>
      <c r="BD7" s="30"/>
      <c r="BE7" s="30"/>
      <c r="BF7" s="32"/>
      <c r="BG7" s="157"/>
      <c r="BH7" s="158"/>
      <c r="BI7" s="158"/>
      <c r="BJ7" s="158"/>
      <c r="BK7" s="158"/>
      <c r="BL7" s="159"/>
      <c r="BM7" s="31"/>
      <c r="BN7" s="30"/>
      <c r="BO7" s="30"/>
      <c r="BP7" s="22"/>
      <c r="BQ7" s="29"/>
      <c r="BR7" s="22"/>
      <c r="BS7" s="22"/>
      <c r="BT7" s="30"/>
      <c r="BU7" s="30"/>
      <c r="BV7" s="32"/>
      <c r="BW7" s="157"/>
      <c r="BX7" s="158"/>
      <c r="BY7" s="158"/>
      <c r="BZ7" s="158"/>
      <c r="CA7" s="158"/>
      <c r="CB7" s="159"/>
      <c r="CC7" s="31"/>
      <c r="CD7" s="30"/>
      <c r="CE7" s="30"/>
      <c r="CF7" s="22"/>
      <c r="CG7" s="22"/>
    </row>
    <row r="8" spans="1:85" ht="15.6" thickTop="1" x14ac:dyDescent="0.45">
      <c r="A8" s="160"/>
      <c r="B8" s="161"/>
      <c r="C8" s="21" t="s">
        <v>120</v>
      </c>
      <c r="D8" s="20" t="s">
        <v>121</v>
      </c>
      <c r="E8" s="20" t="s">
        <v>122</v>
      </c>
      <c r="F8" s="21" t="s">
        <v>123</v>
      </c>
      <c r="G8" s="21" t="s">
        <v>122</v>
      </c>
      <c r="H8" s="21" t="s">
        <v>124</v>
      </c>
      <c r="I8" s="21" t="s">
        <v>122</v>
      </c>
      <c r="J8" s="21" t="s">
        <v>125</v>
      </c>
      <c r="K8" s="20" t="s">
        <v>126</v>
      </c>
      <c r="L8" s="20" t="s">
        <v>122</v>
      </c>
      <c r="M8" s="21" t="s">
        <v>127</v>
      </c>
      <c r="N8" s="20" t="s">
        <v>128</v>
      </c>
      <c r="O8" s="20" t="s">
        <v>122</v>
      </c>
      <c r="P8" s="21" t="s">
        <v>129</v>
      </c>
      <c r="Q8" s="20" t="s">
        <v>130</v>
      </c>
      <c r="R8" s="20" t="s">
        <v>122</v>
      </c>
      <c r="S8" s="21" t="s">
        <v>131</v>
      </c>
      <c r="T8" s="20" t="s">
        <v>132</v>
      </c>
      <c r="U8" s="20" t="s">
        <v>122</v>
      </c>
      <c r="V8" s="21" t="s">
        <v>133</v>
      </c>
      <c r="W8" s="21" t="s">
        <v>122</v>
      </c>
      <c r="X8" s="21" t="s">
        <v>131</v>
      </c>
      <c r="Y8" s="20" t="s">
        <v>132</v>
      </c>
      <c r="Z8" s="20" t="s">
        <v>122</v>
      </c>
      <c r="AA8" s="21" t="s">
        <v>134</v>
      </c>
      <c r="AB8" s="20" t="s">
        <v>135</v>
      </c>
      <c r="AC8" s="20" t="s">
        <v>122</v>
      </c>
      <c r="AD8" s="21" t="s">
        <v>136</v>
      </c>
      <c r="AE8" s="20" t="s">
        <v>137</v>
      </c>
      <c r="AF8" s="20" t="s">
        <v>122</v>
      </c>
      <c r="AG8" s="21" t="s">
        <v>138</v>
      </c>
      <c r="AH8" s="20" t="s">
        <v>122</v>
      </c>
      <c r="AI8" s="21" t="s">
        <v>136</v>
      </c>
      <c r="AJ8" s="20" t="s">
        <v>137</v>
      </c>
      <c r="AK8" s="20" t="s">
        <v>122</v>
      </c>
      <c r="AL8" s="21" t="s">
        <v>139</v>
      </c>
      <c r="AM8" s="20" t="s">
        <v>140</v>
      </c>
      <c r="AN8" s="20" t="s">
        <v>122</v>
      </c>
      <c r="AO8" s="21" t="s">
        <v>141</v>
      </c>
      <c r="AP8" s="20" t="s">
        <v>142</v>
      </c>
      <c r="AQ8" s="20" t="s">
        <v>122</v>
      </c>
      <c r="AR8" s="21" t="s">
        <v>143</v>
      </c>
      <c r="AS8" s="20" t="s">
        <v>122</v>
      </c>
      <c r="AT8" s="21" t="s">
        <v>141</v>
      </c>
      <c r="AU8" s="20" t="s">
        <v>144</v>
      </c>
      <c r="AV8" s="20" t="s">
        <v>122</v>
      </c>
      <c r="AW8" s="21" t="s">
        <v>145</v>
      </c>
      <c r="AX8" s="20" t="s">
        <v>146</v>
      </c>
      <c r="AY8" s="20" t="s">
        <v>122</v>
      </c>
      <c r="AZ8" s="65" t="s">
        <v>147</v>
      </c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9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5" x14ac:dyDescent="0.45">
      <c r="A9" s="37" t="s">
        <v>148</v>
      </c>
      <c r="B9" s="3" t="s">
        <v>149</v>
      </c>
      <c r="C9" s="68" t="str">
        <f>IF(ISERROR(VLOOKUP($A9,#REF!,5,FALSE))=TRUE,"",VLOOKUP($A9,#REF!,14,FALSE)/VLOOKUP($A9,#REF!,5,FALSE))</f>
        <v/>
      </c>
      <c r="D9" s="68" t="str">
        <f>IF(ISERROR(VLOOKUP($A9,#REF!,5,FALSE))=TRUE,"",VLOOKUP($A9,#REF!,15,FALSE)/VLOOKUP($A9,#REF!,5,FALSE))</f>
        <v/>
      </c>
      <c r="E9" s="14">
        <f>SUM(C9:D9)</f>
        <v>0</v>
      </c>
      <c r="F9" s="68" t="str">
        <f>IF(ISERROR(VLOOKUP($A9,#REF!,5,FALSE))=TRUE,"",VLOOKUP($A9,#REF!,15,FALSE)/VLOOKUP($A9,#REF!,7,FALSE))</f>
        <v/>
      </c>
      <c r="G9" s="14" t="str">
        <f>F9</f>
        <v/>
      </c>
      <c r="H9" s="68" t="str">
        <f>IF(ISERROR(VLOOKUP($A9,#REF!,5,FALSE))=TRUE,"",VLOOKUP($A9,#REF!,15,FALSE)/VLOOKUP($A9,#REF!,9,FALSE))</f>
        <v/>
      </c>
      <c r="I9" s="14" t="str">
        <f>H9</f>
        <v/>
      </c>
      <c r="J9" s="69" t="str">
        <f>IF(ISERROR(VLOOKUP($A9,#REF!,5,FALSE))=TRUE,"",VLOOKUP($A9,#REF!,14,FALSE)/(VLOOKUP($A9,#REF!,14,FALSE)+VLOOKUP($A9,#REF!,15,FALSE)))</f>
        <v/>
      </c>
      <c r="K9" s="69" t="str">
        <f>IF(ISERROR(VLOOKUP($A9,#REF!,5,FALSE))=TRUE,"",VLOOKUP($A9,#REF!,15,FALSE)/(VLOOKUP($A9,#REF!,14,FALSE)+VLOOKUP($A9,#REF!,15,FALSE)))</f>
        <v/>
      </c>
      <c r="L9" s="35" t="str">
        <f>K9</f>
        <v/>
      </c>
      <c r="M9" s="68" t="str">
        <f>IF(ISERROR(VLOOKUP($A9,#REF!,5,FALSE))=TRUE,"",VLOOKUP($A9,#REF!,6,FALSE)/VLOOKUP($A9,#REF!,5,FALSE))</f>
        <v/>
      </c>
      <c r="N9" s="68" t="str">
        <f>IF(ISERROR(VLOOKUP($A9,#REF!,5,FALSE))=TRUE,"",VLOOKUP($A9,#REF!,7,FALSE)/VLOOKUP($A9,#REF!,5,FALSE))</f>
        <v/>
      </c>
      <c r="O9" s="14">
        <f>SUM(M9:N9)</f>
        <v>0</v>
      </c>
      <c r="P9" s="68" t="str">
        <f>IF(ISERROR(VLOOKUP($A9,#REF!,5,FALSE))=TRUE,"",VLOOKUP($A9,#REF!,8,FALSE)/VLOOKUP($A9,#REF!,5,FALSE))</f>
        <v/>
      </c>
      <c r="Q9" s="68" t="str">
        <f>IF(ISERROR(VLOOKUP($A9,#REF!,5,FALSE))=TRUE,"",VLOOKUP($A9,#REF!,9,FALSE)/VLOOKUP($A9,#REF!,5,FALSE))</f>
        <v/>
      </c>
      <c r="R9" s="14">
        <f>SUM(P9:Q9)</f>
        <v>0</v>
      </c>
      <c r="S9" s="68" t="str">
        <f>IF(ISERROR(VLOOKUP($A9,#REF!,5,FALSE))=TRUE,"",VLOOKUP($A9,#REF!,18,FALSE)/VLOOKUP($A9,#REF!,5,FALSE))</f>
        <v/>
      </c>
      <c r="T9" s="68" t="str">
        <f>IF(ISERROR(VLOOKUP($A9,#REF!,5,FALSE))=TRUE,"",VLOOKUP($A9,#REF!,19,FALSE)/VLOOKUP($A9,#REF!,5,FALSE))</f>
        <v/>
      </c>
      <c r="U9" s="14">
        <f>SUM(S9:T9)</f>
        <v>0</v>
      </c>
      <c r="V9" s="68" t="str">
        <f>IF(ISERROR(VLOOKUP($A9,#REF!,5,FALSE))=TRUE,"",VLOOKUP($A9,#REF!,19,FALSE)/VLOOKUP($A9,#REF!,21,FALSE))</f>
        <v/>
      </c>
      <c r="W9" s="14" t="str">
        <f>V9</f>
        <v/>
      </c>
      <c r="X9" s="69" t="str">
        <f>IF(ISERROR(VLOOKUP($A9,#REF!,5,FALSE))=TRUE,"",VLOOKUP($A9,#REF!,18,FALSE)/(VLOOKUP($A9,#REF!,18,FALSE)+VLOOKUP($A9,#REF!,19,FALSE)))</f>
        <v/>
      </c>
      <c r="Y9" s="69" t="str">
        <f>IF(ISERROR(VLOOKUP($A9,#REF!,5,FALSE))=TRUE,"",VLOOKUP($A9,#REF!,19,FALSE)/(VLOOKUP($A9,#REF!,18,FALSE)+VLOOKUP($A9,#REF!,19,FALSE)))</f>
        <v/>
      </c>
      <c r="Z9" s="35" t="str">
        <f>Y9</f>
        <v/>
      </c>
      <c r="AA9" s="68" t="str">
        <f>IF(ISERROR(VLOOKUP($A9,#REF!,5,FALSE))=TRUE,"",VLOOKUP($A9,#REF!,20,FALSE)/VLOOKUP($A9,#REF!,5,FALSE))</f>
        <v/>
      </c>
      <c r="AB9" s="68" t="str">
        <f>IF(ISERROR(VLOOKUP($A9,#REF!,5,FALSE))=TRUE,"",VLOOKUP($A9,#REF!,21,FALSE)/VLOOKUP($A9,#REF!,5,FALSE))</f>
        <v/>
      </c>
      <c r="AC9" s="14">
        <f>SUM(AA9:AB9)</f>
        <v>0</v>
      </c>
      <c r="AD9" s="68" t="str">
        <f>IF(ISERROR(VLOOKUP($A9,#REF!,5,FALSE))=TRUE,"",VLOOKUP($A9,#REF!,26,FALSE)/VLOOKUP($A9,#REF!,5,FALSE))</f>
        <v/>
      </c>
      <c r="AE9" s="68" t="str">
        <f>IF(ISERROR(VLOOKUP($A9,#REF!,5,FALSE))=TRUE,"",VLOOKUP($A9,#REF!,27,FALSE)/VLOOKUP($A9,#REF!,5,FALSE))</f>
        <v/>
      </c>
      <c r="AF9" s="14">
        <f>SUM(AD9:AE9)</f>
        <v>0</v>
      </c>
      <c r="AG9" s="68" t="str">
        <f>IF(ISERROR(VLOOKUP($A9,#REF!,5,FALSE))=TRUE,"",VLOOKUP($A9,#REF!,27,FALSE)/VLOOKUP($A9,#REF!,29,FALSE))</f>
        <v/>
      </c>
      <c r="AH9" s="14" t="str">
        <f>AG9</f>
        <v/>
      </c>
      <c r="AI9" s="69" t="str">
        <f>IF(ISERROR(VLOOKUP($A9,#REF!,5,FALSE))=TRUE,"",VLOOKUP($A9,#REF!,26,FALSE)/(VLOOKUP($A9,#REF!,26,FALSE)+VLOOKUP($A9,#REF!,27,FALSE)))</f>
        <v/>
      </c>
      <c r="AJ9" s="69" t="str">
        <f>IF(ISERROR(VLOOKUP($A9,#REF!,5,FALSE))=TRUE,"",VLOOKUP($A9,#REF!,27,FALSE)/(VLOOKUP($A9,#REF!,26,FALSE)+VLOOKUP($A9,#REF!,27,FALSE)))</f>
        <v/>
      </c>
      <c r="AK9" s="35" t="str">
        <f>AJ9</f>
        <v/>
      </c>
      <c r="AL9" s="68" t="str">
        <f>IF(ISERROR(VLOOKUP($A9,#REF!,5,FALSE))=TRUE,"",VLOOKUP($A9,#REF!,28,FALSE)/VLOOKUP($A9,#REF!,5,FALSE))</f>
        <v/>
      </c>
      <c r="AM9" s="68" t="str">
        <f>IF(ISERROR(VLOOKUP($A9,#REF!,5,FALSE))=TRUE,"",VLOOKUP($A9,#REF!,29,FALSE)/VLOOKUP($A9,#REF!,5,FALSE))</f>
        <v/>
      </c>
      <c r="AN9" s="14">
        <f>SUM(AL9:AM9)</f>
        <v>0</v>
      </c>
      <c r="AO9" s="68" t="str">
        <f>IF(ISERROR(VLOOKUP($A9,#REF!,5,FALSE))=TRUE,"",VLOOKUP($A9,#REF!,22,FALSE)/VLOOKUP($A9,#REF!,5,FALSE))</f>
        <v/>
      </c>
      <c r="AP9" s="68" t="str">
        <f>IF(ISERROR(VLOOKUP($A9,#REF!,5,FALSE))=TRUE,"",VLOOKUP($A9,#REF!,23,FALSE)/VLOOKUP($A9,#REF!,5,FALSE))</f>
        <v/>
      </c>
      <c r="AQ9" s="14">
        <f>SUM(AO9:AP9)</f>
        <v>0</v>
      </c>
      <c r="AR9" s="68" t="str">
        <f>IF(ISERROR(VLOOKUP($A9,#REF!,5,FALSE))=TRUE,"",VLOOKUP($A9,#REF!,23,FALSE)/VLOOKUP($A9,#REF!,25,FALSE))</f>
        <v/>
      </c>
      <c r="AS9" s="14" t="str">
        <f>AR9</f>
        <v/>
      </c>
      <c r="AT9" s="69" t="str">
        <f>IF(ISERROR(VLOOKUP($A9,#REF!,5,FALSE))=TRUE,"",VLOOKUP($A9,#REF!,22,FALSE)/(VLOOKUP($A9,#REF!,22,FALSE)+VLOOKUP($A9,#REF!,23,FALSE)))</f>
        <v/>
      </c>
      <c r="AU9" s="69" t="str">
        <f>IF(ISERROR(VLOOKUP($A9,#REF!,5,FALSE))=TRUE,"",VLOOKUP($A9,#REF!,23,FALSE)/(VLOOKUP($A9,#REF!,22,FALSE)+VLOOKUP($A9,#REF!,23,FALSE)))</f>
        <v/>
      </c>
      <c r="AV9" s="35" t="str">
        <f>AU9</f>
        <v/>
      </c>
      <c r="AW9" s="68" t="str">
        <f>IF(ISERROR(VLOOKUP($A9,#REF!,5,FALSE))=TRUE,"",VLOOKUP($A9,#REF!,24,FALSE)/VLOOKUP($A9,#REF!,5,FALSE))</f>
        <v/>
      </c>
      <c r="AX9" s="68" t="str">
        <f>IF(ISERROR(VLOOKUP($A9,#REF!,5,FALSE))=TRUE,"",VLOOKUP($A9,#REF!,25,FALSE)/VLOOKUP($A9,#REF!,5,FALSE))</f>
        <v/>
      </c>
      <c r="AY9" s="14">
        <f>SUM(AW9:AX9)</f>
        <v>0</v>
      </c>
      <c r="AZ9" s="65" t="s">
        <v>150</v>
      </c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38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</row>
    <row r="10" spans="1:85" x14ac:dyDescent="0.45">
      <c r="A10" s="37" t="str">
        <f>CONCATENATE(LEFT($B$3,2),"00")</f>
        <v>0200</v>
      </c>
      <c r="B10" s="36" t="str">
        <f>IF(ISERROR(VLOOKUP($A10,#REF!,4,FALSE))=TRUE,"",VLOOKUP($A10,#REF!,4,FALSE))</f>
        <v/>
      </c>
      <c r="C10" s="68" t="str">
        <f>IF(ISERROR(VLOOKUP($A10,#REF!,5,FALSE))=TRUE,"",VLOOKUP($A10,#REF!,14,FALSE)/VLOOKUP($A10,#REF!,5,FALSE))</f>
        <v/>
      </c>
      <c r="D10" s="68" t="str">
        <f>IF(ISERROR(VLOOKUP($A10,#REF!,5,FALSE))=TRUE,"",VLOOKUP($A10,#REF!,15,FALSE)/VLOOKUP($A10,#REF!,5,FALSE))</f>
        <v/>
      </c>
      <c r="E10" s="14">
        <f>E9</f>
        <v>0</v>
      </c>
      <c r="F10" s="68" t="str">
        <f>IF(ISERROR(VLOOKUP($A10,#REF!,5,FALSE))=TRUE,"",VLOOKUP($A10,#REF!,15,FALSE)/VLOOKUP($A10,#REF!,7,FALSE))</f>
        <v/>
      </c>
      <c r="G10" s="14" t="str">
        <f>G9</f>
        <v/>
      </c>
      <c r="H10" s="68" t="str">
        <f>IF(ISERROR(VLOOKUP($A10,#REF!,5,FALSE))=TRUE,"",VLOOKUP($A10,#REF!,15,FALSE)/VLOOKUP($A10,#REF!,9,FALSE))</f>
        <v/>
      </c>
      <c r="I10" s="14" t="str">
        <f>I9</f>
        <v/>
      </c>
      <c r="J10" s="69" t="str">
        <f>IF(ISERROR(VLOOKUP($A10,#REF!,5,FALSE))=TRUE,"",VLOOKUP($A10,#REF!,14,FALSE)/(VLOOKUP($A10,#REF!,14,FALSE)+VLOOKUP($A10,#REF!,15,FALSE)))</f>
        <v/>
      </c>
      <c r="K10" s="69" t="str">
        <f>IF(ISERROR(VLOOKUP($A10,#REF!,5,FALSE))=TRUE,"",VLOOKUP($A10,#REF!,15,FALSE)/(VLOOKUP($A10,#REF!,14,FALSE)+VLOOKUP($A10,#REF!,15,FALSE)))</f>
        <v/>
      </c>
      <c r="L10" s="35" t="str">
        <f>L9</f>
        <v/>
      </c>
      <c r="M10" s="68" t="str">
        <f>IF(ISERROR(VLOOKUP($A10,#REF!,5,FALSE))=TRUE,"",VLOOKUP($A10,#REF!,6,FALSE)/VLOOKUP($A10,#REF!,5,FALSE))</f>
        <v/>
      </c>
      <c r="N10" s="68" t="str">
        <f>IF(ISERROR(VLOOKUP($A10,#REF!,5,FALSE))=TRUE,"",VLOOKUP($A10,#REF!,7,FALSE)/VLOOKUP($A10,#REF!,5,FALSE))</f>
        <v/>
      </c>
      <c r="O10" s="14">
        <f>O9</f>
        <v>0</v>
      </c>
      <c r="P10" s="68" t="str">
        <f>IF(ISERROR(VLOOKUP($A10,#REF!,5,FALSE))=TRUE,"",VLOOKUP($A10,#REF!,8,FALSE)/VLOOKUP($A10,#REF!,5,FALSE))</f>
        <v/>
      </c>
      <c r="Q10" s="68" t="str">
        <f>IF(ISERROR(VLOOKUP($A10,#REF!,5,FALSE))=TRUE,"",VLOOKUP($A10,#REF!,9,FALSE)/VLOOKUP($A10,#REF!,5,FALSE))</f>
        <v/>
      </c>
      <c r="R10" s="14">
        <f>R9</f>
        <v>0</v>
      </c>
      <c r="S10" s="68" t="str">
        <f>IF(ISERROR(VLOOKUP($A10,#REF!,5,FALSE))=TRUE,"",VLOOKUP($A10,#REF!,18,FALSE)/VLOOKUP($A10,#REF!,5,FALSE))</f>
        <v/>
      </c>
      <c r="T10" s="68" t="str">
        <f>IF(ISERROR(VLOOKUP($A10,#REF!,5,FALSE))=TRUE,"",VLOOKUP($A10,#REF!,19,FALSE)/VLOOKUP($A10,#REF!,5,FALSE))</f>
        <v/>
      </c>
      <c r="U10" s="14">
        <f>U9</f>
        <v>0</v>
      </c>
      <c r="V10" s="68" t="str">
        <f>IF(ISERROR(VLOOKUP($A10,#REF!,5,FALSE))=TRUE,"",VLOOKUP($A10,#REF!,19,FALSE)/VLOOKUP($A10,#REF!,21,FALSE))</f>
        <v/>
      </c>
      <c r="W10" s="14" t="str">
        <f>W9</f>
        <v/>
      </c>
      <c r="X10" s="69" t="str">
        <f>IF(ISERROR(VLOOKUP($A10,#REF!,5,FALSE))=TRUE,"",VLOOKUP($A10,#REF!,18,FALSE)/(VLOOKUP($A10,#REF!,18,FALSE)+VLOOKUP($A10,#REF!,19,FALSE)))</f>
        <v/>
      </c>
      <c r="Y10" s="69" t="str">
        <f>IF(ISERROR(VLOOKUP($A10,#REF!,5,FALSE))=TRUE,"",VLOOKUP($A10,#REF!,19,FALSE)/(VLOOKUP($A10,#REF!,18,FALSE)+VLOOKUP($A10,#REF!,19,FALSE)))</f>
        <v/>
      </c>
      <c r="Z10" s="35" t="str">
        <f>Z9</f>
        <v/>
      </c>
      <c r="AA10" s="68" t="str">
        <f>IF(ISERROR(VLOOKUP($A10,#REF!,5,FALSE))=TRUE,"",VLOOKUP($A10,#REF!,20,FALSE)/VLOOKUP($A10,#REF!,5,FALSE))</f>
        <v/>
      </c>
      <c r="AB10" s="68" t="str">
        <f>IF(ISERROR(VLOOKUP($A10,#REF!,5,FALSE))=TRUE,"",VLOOKUP($A10,#REF!,21,FALSE)/VLOOKUP($A10,#REF!,5,FALSE))</f>
        <v/>
      </c>
      <c r="AC10" s="14">
        <f>AC9</f>
        <v>0</v>
      </c>
      <c r="AD10" s="68" t="str">
        <f>IF(ISERROR(VLOOKUP($A10,#REF!,5,FALSE))=TRUE,"",VLOOKUP($A10,#REF!,26,FALSE)/VLOOKUP($A10,#REF!,5,FALSE))</f>
        <v/>
      </c>
      <c r="AE10" s="68" t="str">
        <f>IF(ISERROR(VLOOKUP($A10,#REF!,5,FALSE))=TRUE,"",VLOOKUP($A10,#REF!,27,FALSE)/VLOOKUP($A10,#REF!,5,FALSE))</f>
        <v/>
      </c>
      <c r="AF10" s="14">
        <f>AF9</f>
        <v>0</v>
      </c>
      <c r="AG10" s="68" t="str">
        <f>IF(ISERROR(VLOOKUP($A10,#REF!,5,FALSE))=TRUE,"",VLOOKUP($A10,#REF!,27,FALSE)/VLOOKUP($A10,#REF!,29,FALSE))</f>
        <v/>
      </c>
      <c r="AH10" s="14" t="str">
        <f>AH9</f>
        <v/>
      </c>
      <c r="AI10" s="69" t="str">
        <f>IF(ISERROR(VLOOKUP($A10,#REF!,5,FALSE))=TRUE,"",VLOOKUP($A10,#REF!,26,FALSE)/(VLOOKUP($A10,#REF!,26,FALSE)+VLOOKUP($A10,#REF!,27,FALSE)))</f>
        <v/>
      </c>
      <c r="AJ10" s="69" t="str">
        <f>IF(ISERROR(VLOOKUP($A10,#REF!,5,FALSE))=TRUE,"",VLOOKUP($A10,#REF!,27,FALSE)/(VLOOKUP($A10,#REF!,26,FALSE)+VLOOKUP($A10,#REF!,27,FALSE)))</f>
        <v/>
      </c>
      <c r="AK10" s="35" t="str">
        <f>AK9</f>
        <v/>
      </c>
      <c r="AL10" s="68" t="str">
        <f>IF(ISERROR(VLOOKUP($A10,#REF!,5,FALSE))=TRUE,"",VLOOKUP($A10,#REF!,28,FALSE)/VLOOKUP($A10,#REF!,5,FALSE))</f>
        <v/>
      </c>
      <c r="AM10" s="68" t="str">
        <f>IF(ISERROR(VLOOKUP($A10,#REF!,5,FALSE))=TRUE,"",VLOOKUP($A10,#REF!,29,FALSE)/VLOOKUP($A10,#REF!,5,FALSE))</f>
        <v/>
      </c>
      <c r="AN10" s="14">
        <f>AN9</f>
        <v>0</v>
      </c>
      <c r="AO10" s="68" t="str">
        <f>IF(ISERROR(VLOOKUP($A10,#REF!,5,FALSE))=TRUE,"",VLOOKUP($A10,#REF!,22,FALSE)/VLOOKUP($A10,#REF!,5,FALSE))</f>
        <v/>
      </c>
      <c r="AP10" s="68" t="str">
        <f>IF(ISERROR(VLOOKUP($A10,#REF!,5,FALSE))=TRUE,"",VLOOKUP($A10,#REF!,23,FALSE)/VLOOKUP($A10,#REF!,5,FALSE))</f>
        <v/>
      </c>
      <c r="AQ10" s="14">
        <f>AQ9</f>
        <v>0</v>
      </c>
      <c r="AR10" s="68" t="str">
        <f>IF(ISERROR(VLOOKUP($A10,#REF!,5,FALSE))=TRUE,"",VLOOKUP($A10,#REF!,23,FALSE)/VLOOKUP($A10,#REF!,25,FALSE))</f>
        <v/>
      </c>
      <c r="AS10" s="14" t="str">
        <f>AS9</f>
        <v/>
      </c>
      <c r="AT10" s="69" t="str">
        <f>IF(ISERROR(VLOOKUP($A10,#REF!,5,FALSE))=TRUE,"",VLOOKUP($A10,#REF!,22,FALSE)/(VLOOKUP($A10,#REF!,22,FALSE)+VLOOKUP($A10,#REF!,23,FALSE)))</f>
        <v/>
      </c>
      <c r="AU10" s="69" t="str">
        <f>IF(ISERROR(VLOOKUP($A10,#REF!,5,FALSE))=TRUE,"",VLOOKUP($A10,#REF!,23,FALSE)/(VLOOKUP($A10,#REF!,22,FALSE)+VLOOKUP($A10,#REF!,23,FALSE)))</f>
        <v/>
      </c>
      <c r="AV10" s="35" t="str">
        <f>AV9</f>
        <v/>
      </c>
      <c r="AW10" s="68" t="str">
        <f>IF(ISERROR(VLOOKUP($A10,#REF!,5,FALSE))=TRUE,"",VLOOKUP($A10,#REF!,24,FALSE)/VLOOKUP($A10,#REF!,5,FALSE))</f>
        <v/>
      </c>
      <c r="AX10" s="68" t="str">
        <f>IF(ISERROR(VLOOKUP($A10,#REF!,5,FALSE))=TRUE,"",VLOOKUP($A10,#REF!,25,FALSE)/VLOOKUP($A10,#REF!,5,FALSE))</f>
        <v/>
      </c>
      <c r="AY10" s="14">
        <f>AY9</f>
        <v>0</v>
      </c>
      <c r="AZ10" s="65" t="s">
        <v>151</v>
      </c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9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</row>
    <row r="11" spans="1:85" x14ac:dyDescent="0.45">
      <c r="A11" s="37" t="str">
        <f>CONCATENATE(LEFT($B$3,2),"01")</f>
        <v>0201</v>
      </c>
      <c r="B11" s="36" t="str">
        <f>IF(ISERROR(VLOOKUP($A11,#REF!,4,FALSE))=TRUE,"",VLOOKUP($A11,#REF!,4,FALSE))</f>
        <v/>
      </c>
      <c r="C11" s="68" t="str">
        <f>IF(ISERROR(VLOOKUP($A11,#REF!,5,FALSE))=TRUE,"",VLOOKUP($A11,#REF!,14,FALSE)/VLOOKUP($A11,#REF!,5,FALSE))</f>
        <v/>
      </c>
      <c r="D11" s="68" t="str">
        <f>IF(ISERROR(VLOOKUP($A11,#REF!,5,FALSE))=TRUE,"",VLOOKUP($A11,#REF!,15,FALSE)/VLOOKUP($A11,#REF!,5,FALSE))</f>
        <v/>
      </c>
      <c r="E11" s="14">
        <f t="shared" ref="E11:E31" si="0">E10</f>
        <v>0</v>
      </c>
      <c r="F11" s="68" t="str">
        <f>IF(ISERROR(VLOOKUP($A11,#REF!,5,FALSE))=TRUE,"",VLOOKUP($A11,#REF!,15,FALSE)/VLOOKUP($A11,#REF!,7,FALSE))</f>
        <v/>
      </c>
      <c r="G11" s="14" t="str">
        <f t="shared" ref="G11:G31" si="1">G10</f>
        <v/>
      </c>
      <c r="H11" s="68" t="str">
        <f>IF(ISERROR(VLOOKUP($A11,#REF!,5,FALSE))=TRUE,"",VLOOKUP($A11,#REF!,15,FALSE)/VLOOKUP($A11,#REF!,9,FALSE))</f>
        <v/>
      </c>
      <c r="I11" s="14" t="str">
        <f t="shared" ref="I11:I31" si="2">I10</f>
        <v/>
      </c>
      <c r="J11" s="69" t="str">
        <f>IF(ISERROR(VLOOKUP($A11,#REF!,5,FALSE))=TRUE,"",VLOOKUP($A11,#REF!,14,FALSE)/(VLOOKUP($A11,#REF!,14,FALSE)+VLOOKUP($A11,#REF!,15,FALSE)))</f>
        <v/>
      </c>
      <c r="K11" s="69" t="str">
        <f>IF(ISERROR(VLOOKUP($A11,#REF!,5,FALSE))=TRUE,"",VLOOKUP($A11,#REF!,15,FALSE)/(VLOOKUP($A11,#REF!,14,FALSE)+VLOOKUP($A11,#REF!,15,FALSE)))</f>
        <v/>
      </c>
      <c r="L11" s="35" t="str">
        <f t="shared" ref="L11:L31" si="3">L10</f>
        <v/>
      </c>
      <c r="M11" s="68" t="str">
        <f>IF(ISERROR(VLOOKUP($A11,#REF!,5,FALSE))=TRUE,"",VLOOKUP($A11,#REF!,6,FALSE)/VLOOKUP($A11,#REF!,5,FALSE))</f>
        <v/>
      </c>
      <c r="N11" s="68" t="str">
        <f>IF(ISERROR(VLOOKUP($A11,#REF!,5,FALSE))=TRUE,"",VLOOKUP($A11,#REF!,7,FALSE)/VLOOKUP($A11,#REF!,5,FALSE))</f>
        <v/>
      </c>
      <c r="O11" s="14">
        <f t="shared" ref="O11:O31" si="4">O10</f>
        <v>0</v>
      </c>
      <c r="P11" s="68" t="str">
        <f>IF(ISERROR(VLOOKUP($A11,#REF!,5,FALSE))=TRUE,"",VLOOKUP($A11,#REF!,8,FALSE)/VLOOKUP($A11,#REF!,5,FALSE))</f>
        <v/>
      </c>
      <c r="Q11" s="68" t="str">
        <f>IF(ISERROR(VLOOKUP($A11,#REF!,5,FALSE))=TRUE,"",VLOOKUP($A11,#REF!,9,FALSE)/VLOOKUP($A11,#REF!,5,FALSE))</f>
        <v/>
      </c>
      <c r="R11" s="14">
        <f t="shared" ref="R11:R31" si="5">R10</f>
        <v>0</v>
      </c>
      <c r="S11" s="68" t="str">
        <f>IF(ISERROR(VLOOKUP($A11,#REF!,5,FALSE))=TRUE,"",VLOOKUP($A11,#REF!,18,FALSE)/VLOOKUP($A11,#REF!,5,FALSE))</f>
        <v/>
      </c>
      <c r="T11" s="68" t="str">
        <f>IF(ISERROR(VLOOKUP($A11,#REF!,5,FALSE))=TRUE,"",VLOOKUP($A11,#REF!,19,FALSE)/VLOOKUP($A11,#REF!,5,FALSE))</f>
        <v/>
      </c>
      <c r="U11" s="14">
        <f t="shared" ref="U11:W31" si="6">U10</f>
        <v>0</v>
      </c>
      <c r="V11" s="68" t="str">
        <f>IF(ISERROR(VLOOKUP($A11,#REF!,5,FALSE))=TRUE,"",VLOOKUP($A11,#REF!,19,FALSE)/VLOOKUP($A11,#REF!,21,FALSE))</f>
        <v/>
      </c>
      <c r="W11" s="14" t="str">
        <f t="shared" si="6"/>
        <v/>
      </c>
      <c r="X11" s="69" t="str">
        <f>IF(ISERROR(VLOOKUP($A11,#REF!,5,FALSE))=TRUE,"",VLOOKUP($A11,#REF!,18,FALSE)/(VLOOKUP($A11,#REF!,18,FALSE)+VLOOKUP($A11,#REF!,19,FALSE)))</f>
        <v/>
      </c>
      <c r="Y11" s="69" t="str">
        <f>IF(ISERROR(VLOOKUP($A11,#REF!,5,FALSE))=TRUE,"",VLOOKUP($A11,#REF!,19,FALSE)/(VLOOKUP($A11,#REF!,18,FALSE)+VLOOKUP($A11,#REF!,19,FALSE)))</f>
        <v/>
      </c>
      <c r="Z11" s="35" t="str">
        <f t="shared" ref="Z11:Z31" si="7">Z10</f>
        <v/>
      </c>
      <c r="AA11" s="68" t="str">
        <f>IF(ISERROR(VLOOKUP($A11,#REF!,5,FALSE))=TRUE,"",VLOOKUP($A11,#REF!,20,FALSE)/VLOOKUP($A11,#REF!,5,FALSE))</f>
        <v/>
      </c>
      <c r="AB11" s="68" t="str">
        <f>IF(ISERROR(VLOOKUP($A11,#REF!,5,FALSE))=TRUE,"",VLOOKUP($A11,#REF!,21,FALSE)/VLOOKUP($A11,#REF!,5,FALSE))</f>
        <v/>
      </c>
      <c r="AC11" s="14">
        <f t="shared" ref="AC11:AC31" si="8">AC10</f>
        <v>0</v>
      </c>
      <c r="AD11" s="68" t="str">
        <f>IF(ISERROR(VLOOKUP($A11,#REF!,5,FALSE))=TRUE,"",VLOOKUP($A11,#REF!,26,FALSE)/VLOOKUP($A11,#REF!,5,FALSE))</f>
        <v/>
      </c>
      <c r="AE11" s="68" t="str">
        <f>IF(ISERROR(VLOOKUP($A11,#REF!,5,FALSE))=TRUE,"",VLOOKUP($A11,#REF!,27,FALSE)/VLOOKUP($A11,#REF!,5,FALSE))</f>
        <v/>
      </c>
      <c r="AF11" s="14">
        <f t="shared" ref="AF11:AF31" si="9">AF10</f>
        <v>0</v>
      </c>
      <c r="AG11" s="68" t="str">
        <f>IF(ISERROR(VLOOKUP($A11,#REF!,5,FALSE))=TRUE,"",VLOOKUP($A11,#REF!,27,FALSE)/VLOOKUP($A11,#REF!,29,FALSE))</f>
        <v/>
      </c>
      <c r="AH11" s="14" t="str">
        <f t="shared" ref="AH11:AH31" si="10">AH10</f>
        <v/>
      </c>
      <c r="AI11" s="69" t="str">
        <f>IF(ISERROR(VLOOKUP($A11,#REF!,5,FALSE))=TRUE,"",VLOOKUP($A11,#REF!,26,FALSE)/(VLOOKUP($A11,#REF!,26,FALSE)+VLOOKUP($A11,#REF!,27,FALSE)))</f>
        <v/>
      </c>
      <c r="AJ11" s="69" t="str">
        <f>IF(ISERROR(VLOOKUP($A11,#REF!,5,FALSE))=TRUE,"",VLOOKUP($A11,#REF!,27,FALSE)/(VLOOKUP($A11,#REF!,26,FALSE)+VLOOKUP($A11,#REF!,27,FALSE)))</f>
        <v/>
      </c>
      <c r="AK11" s="35" t="str">
        <f t="shared" ref="AK11:AK31" si="11">AK10</f>
        <v/>
      </c>
      <c r="AL11" s="68" t="str">
        <f>IF(ISERROR(VLOOKUP($A11,#REF!,5,FALSE))=TRUE,"",VLOOKUP($A11,#REF!,28,FALSE)/VLOOKUP($A11,#REF!,5,FALSE))</f>
        <v/>
      </c>
      <c r="AM11" s="68" t="str">
        <f>IF(ISERROR(VLOOKUP($A11,#REF!,5,FALSE))=TRUE,"",VLOOKUP($A11,#REF!,29,FALSE)/VLOOKUP($A11,#REF!,5,FALSE))</f>
        <v/>
      </c>
      <c r="AN11" s="14">
        <f t="shared" ref="AN11:AN31" si="12">AN10</f>
        <v>0</v>
      </c>
      <c r="AO11" s="68" t="str">
        <f>IF(ISERROR(VLOOKUP($A11,#REF!,5,FALSE))=TRUE,"",VLOOKUP($A11,#REF!,22,FALSE)/VLOOKUP($A11,#REF!,5,FALSE))</f>
        <v/>
      </c>
      <c r="AP11" s="68" t="str">
        <f>IF(ISERROR(VLOOKUP($A11,#REF!,5,FALSE))=TRUE,"",VLOOKUP($A11,#REF!,23,FALSE)/VLOOKUP($A11,#REF!,5,FALSE))</f>
        <v/>
      </c>
      <c r="AQ11" s="14">
        <f t="shared" ref="AQ11:AQ31" si="13">AQ10</f>
        <v>0</v>
      </c>
      <c r="AR11" s="68" t="str">
        <f>IF(ISERROR(VLOOKUP($A11,#REF!,5,FALSE))=TRUE,"",VLOOKUP($A11,#REF!,23,FALSE)/VLOOKUP($A11,#REF!,25,FALSE))</f>
        <v/>
      </c>
      <c r="AS11" s="14" t="str">
        <f t="shared" ref="AS11:AS31" si="14">AS10</f>
        <v/>
      </c>
      <c r="AT11" s="69" t="str">
        <f>IF(ISERROR(VLOOKUP($A11,#REF!,5,FALSE))=TRUE,"",VLOOKUP($A11,#REF!,22,FALSE)/(VLOOKUP($A11,#REF!,22,FALSE)+VLOOKUP($A11,#REF!,23,FALSE)))</f>
        <v/>
      </c>
      <c r="AU11" s="69" t="str">
        <f>IF(ISERROR(VLOOKUP($A11,#REF!,5,FALSE))=TRUE,"",VLOOKUP($A11,#REF!,23,FALSE)/(VLOOKUP($A11,#REF!,22,FALSE)+VLOOKUP($A11,#REF!,23,FALSE)))</f>
        <v/>
      </c>
      <c r="AV11" s="35" t="str">
        <f t="shared" ref="AV11:AV31" si="15">AV10</f>
        <v/>
      </c>
      <c r="AW11" s="68" t="str">
        <f>IF(ISERROR(VLOOKUP($A11,#REF!,5,FALSE))=TRUE,"",VLOOKUP($A11,#REF!,24,FALSE)/VLOOKUP($A11,#REF!,5,FALSE))</f>
        <v/>
      </c>
      <c r="AX11" s="68" t="str">
        <f>IF(ISERROR(VLOOKUP($A11,#REF!,5,FALSE))=TRUE,"",VLOOKUP($A11,#REF!,25,FALSE)/VLOOKUP($A11,#REF!,5,FALSE))</f>
        <v/>
      </c>
      <c r="AY11" s="14">
        <f t="shared" ref="AY11:AY31" si="16">AY10</f>
        <v>0</v>
      </c>
      <c r="AZ11" s="65" t="s">
        <v>152</v>
      </c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9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</row>
    <row r="12" spans="1:85" x14ac:dyDescent="0.45">
      <c r="A12" s="37" t="str">
        <f>CONCATENATE(LEFT($B$3,2),"02")</f>
        <v>0202</v>
      </c>
      <c r="B12" s="36" t="str">
        <f>IF(ISERROR(VLOOKUP($A12,#REF!,4,FALSE))=TRUE,"",VLOOKUP($A12,#REF!,4,FALSE))</f>
        <v/>
      </c>
      <c r="C12" s="68" t="str">
        <f>IF(ISERROR(VLOOKUP($A12,#REF!,5,FALSE))=TRUE,"",VLOOKUP($A12,#REF!,14,FALSE)/VLOOKUP($A12,#REF!,5,FALSE))</f>
        <v/>
      </c>
      <c r="D12" s="68" t="str">
        <f>IF(ISERROR(VLOOKUP($A12,#REF!,5,FALSE))=TRUE,"",VLOOKUP($A12,#REF!,15,FALSE)/VLOOKUP($A12,#REF!,5,FALSE))</f>
        <v/>
      </c>
      <c r="E12" s="14">
        <f t="shared" si="0"/>
        <v>0</v>
      </c>
      <c r="F12" s="68" t="str">
        <f>IF(ISERROR(VLOOKUP($A12,#REF!,5,FALSE))=TRUE,"",VLOOKUP($A12,#REF!,15,FALSE)/VLOOKUP($A12,#REF!,7,FALSE))</f>
        <v/>
      </c>
      <c r="G12" s="14" t="str">
        <f t="shared" si="1"/>
        <v/>
      </c>
      <c r="H12" s="68" t="str">
        <f>IF(ISERROR(VLOOKUP($A12,#REF!,5,FALSE))=TRUE,"",VLOOKUP($A12,#REF!,15,FALSE)/VLOOKUP($A12,#REF!,9,FALSE))</f>
        <v/>
      </c>
      <c r="I12" s="14" t="str">
        <f t="shared" si="2"/>
        <v/>
      </c>
      <c r="J12" s="69" t="str">
        <f>IF(ISERROR(VLOOKUP($A12,#REF!,5,FALSE))=TRUE,"",VLOOKUP($A12,#REF!,14,FALSE)/(VLOOKUP($A12,#REF!,14,FALSE)+VLOOKUP($A12,#REF!,15,FALSE)))</f>
        <v/>
      </c>
      <c r="K12" s="69" t="str">
        <f>IF(ISERROR(VLOOKUP($A12,#REF!,5,FALSE))=TRUE,"",VLOOKUP($A12,#REF!,15,FALSE)/(VLOOKUP($A12,#REF!,14,FALSE)+VLOOKUP($A12,#REF!,15,FALSE)))</f>
        <v/>
      </c>
      <c r="L12" s="35" t="str">
        <f t="shared" si="3"/>
        <v/>
      </c>
      <c r="M12" s="68" t="str">
        <f>IF(ISERROR(VLOOKUP($A12,#REF!,5,FALSE))=TRUE,"",VLOOKUP($A12,#REF!,6,FALSE)/VLOOKUP($A12,#REF!,5,FALSE))</f>
        <v/>
      </c>
      <c r="N12" s="68" t="str">
        <f>IF(ISERROR(VLOOKUP($A12,#REF!,5,FALSE))=TRUE,"",VLOOKUP($A12,#REF!,7,FALSE)/VLOOKUP($A12,#REF!,5,FALSE))</f>
        <v/>
      </c>
      <c r="O12" s="14">
        <f t="shared" si="4"/>
        <v>0</v>
      </c>
      <c r="P12" s="68" t="str">
        <f>IF(ISERROR(VLOOKUP($A12,#REF!,5,FALSE))=TRUE,"",VLOOKUP($A12,#REF!,8,FALSE)/VLOOKUP($A12,#REF!,5,FALSE))</f>
        <v/>
      </c>
      <c r="Q12" s="68" t="str">
        <f>IF(ISERROR(VLOOKUP($A12,#REF!,5,FALSE))=TRUE,"",VLOOKUP($A12,#REF!,9,FALSE)/VLOOKUP($A12,#REF!,5,FALSE))</f>
        <v/>
      </c>
      <c r="R12" s="14">
        <f t="shared" si="5"/>
        <v>0</v>
      </c>
      <c r="S12" s="68" t="str">
        <f>IF(ISERROR(VLOOKUP($A12,#REF!,5,FALSE))=TRUE,"",VLOOKUP($A12,#REF!,18,FALSE)/VLOOKUP($A12,#REF!,5,FALSE))</f>
        <v/>
      </c>
      <c r="T12" s="68" t="str">
        <f>IF(ISERROR(VLOOKUP($A12,#REF!,5,FALSE))=TRUE,"",VLOOKUP($A12,#REF!,19,FALSE)/VLOOKUP($A12,#REF!,5,FALSE))</f>
        <v/>
      </c>
      <c r="U12" s="14">
        <f t="shared" si="6"/>
        <v>0</v>
      </c>
      <c r="V12" s="68" t="str">
        <f>IF(ISERROR(VLOOKUP($A12,#REF!,5,FALSE))=TRUE,"",VLOOKUP($A12,#REF!,19,FALSE)/VLOOKUP($A12,#REF!,21,FALSE))</f>
        <v/>
      </c>
      <c r="W12" s="14" t="str">
        <f t="shared" si="6"/>
        <v/>
      </c>
      <c r="X12" s="69" t="str">
        <f>IF(ISERROR(VLOOKUP($A12,#REF!,5,FALSE))=TRUE,"",VLOOKUP($A12,#REF!,18,FALSE)/(VLOOKUP($A12,#REF!,18,FALSE)+VLOOKUP($A12,#REF!,19,FALSE)))</f>
        <v/>
      </c>
      <c r="Y12" s="69" t="str">
        <f>IF(ISERROR(VLOOKUP($A12,#REF!,5,FALSE))=TRUE,"",VLOOKUP($A12,#REF!,19,FALSE)/(VLOOKUP($A12,#REF!,18,FALSE)+VLOOKUP($A12,#REF!,19,FALSE)))</f>
        <v/>
      </c>
      <c r="Z12" s="35" t="str">
        <f t="shared" si="7"/>
        <v/>
      </c>
      <c r="AA12" s="68" t="str">
        <f>IF(ISERROR(VLOOKUP($A12,#REF!,5,FALSE))=TRUE,"",VLOOKUP($A12,#REF!,20,FALSE)/VLOOKUP($A12,#REF!,5,FALSE))</f>
        <v/>
      </c>
      <c r="AB12" s="68" t="str">
        <f>IF(ISERROR(VLOOKUP($A12,#REF!,5,FALSE))=TRUE,"",VLOOKUP($A12,#REF!,21,FALSE)/VLOOKUP($A12,#REF!,5,FALSE))</f>
        <v/>
      </c>
      <c r="AC12" s="14">
        <f t="shared" si="8"/>
        <v>0</v>
      </c>
      <c r="AD12" s="68" t="str">
        <f>IF(ISERROR(VLOOKUP($A12,#REF!,5,FALSE))=TRUE,"",VLOOKUP($A12,#REF!,26,FALSE)/VLOOKUP($A12,#REF!,5,FALSE))</f>
        <v/>
      </c>
      <c r="AE12" s="68" t="str">
        <f>IF(ISERROR(VLOOKUP($A12,#REF!,5,FALSE))=TRUE,"",VLOOKUP($A12,#REF!,27,FALSE)/VLOOKUP($A12,#REF!,5,FALSE))</f>
        <v/>
      </c>
      <c r="AF12" s="14">
        <f t="shared" si="9"/>
        <v>0</v>
      </c>
      <c r="AG12" s="68" t="str">
        <f>IF(ISERROR(VLOOKUP($A12,#REF!,5,FALSE))=TRUE,"",VLOOKUP($A12,#REF!,27,FALSE)/VLOOKUP($A12,#REF!,29,FALSE))</f>
        <v/>
      </c>
      <c r="AH12" s="14" t="str">
        <f t="shared" si="10"/>
        <v/>
      </c>
      <c r="AI12" s="69" t="str">
        <f>IF(ISERROR(VLOOKUP($A12,#REF!,5,FALSE))=TRUE,"",VLOOKUP($A12,#REF!,26,FALSE)/(VLOOKUP($A12,#REF!,26,FALSE)+VLOOKUP($A12,#REF!,27,FALSE)))</f>
        <v/>
      </c>
      <c r="AJ12" s="69" t="str">
        <f>IF(ISERROR(VLOOKUP($A12,#REF!,5,FALSE))=TRUE,"",VLOOKUP($A12,#REF!,27,FALSE)/(VLOOKUP($A12,#REF!,26,FALSE)+VLOOKUP($A12,#REF!,27,FALSE)))</f>
        <v/>
      </c>
      <c r="AK12" s="35" t="str">
        <f t="shared" si="11"/>
        <v/>
      </c>
      <c r="AL12" s="68" t="str">
        <f>IF(ISERROR(VLOOKUP($A12,#REF!,5,FALSE))=TRUE,"",VLOOKUP($A12,#REF!,28,FALSE)/VLOOKUP($A12,#REF!,5,FALSE))</f>
        <v/>
      </c>
      <c r="AM12" s="68" t="str">
        <f>IF(ISERROR(VLOOKUP($A12,#REF!,5,FALSE))=TRUE,"",VLOOKUP($A12,#REF!,29,FALSE)/VLOOKUP($A12,#REF!,5,FALSE))</f>
        <v/>
      </c>
      <c r="AN12" s="14">
        <f t="shared" si="12"/>
        <v>0</v>
      </c>
      <c r="AO12" s="68" t="str">
        <f>IF(ISERROR(VLOOKUP($A12,#REF!,5,FALSE))=TRUE,"",VLOOKUP($A12,#REF!,22,FALSE)/VLOOKUP($A12,#REF!,5,FALSE))</f>
        <v/>
      </c>
      <c r="AP12" s="68" t="str">
        <f>IF(ISERROR(VLOOKUP($A12,#REF!,5,FALSE))=TRUE,"",VLOOKUP($A12,#REF!,23,FALSE)/VLOOKUP($A12,#REF!,5,FALSE))</f>
        <v/>
      </c>
      <c r="AQ12" s="14">
        <f t="shared" si="13"/>
        <v>0</v>
      </c>
      <c r="AR12" s="68" t="str">
        <f>IF(ISERROR(VLOOKUP($A12,#REF!,5,FALSE))=TRUE,"",VLOOKUP($A12,#REF!,23,FALSE)/VLOOKUP($A12,#REF!,25,FALSE))</f>
        <v/>
      </c>
      <c r="AS12" s="14" t="str">
        <f t="shared" si="14"/>
        <v/>
      </c>
      <c r="AT12" s="69" t="str">
        <f>IF(ISERROR(VLOOKUP($A12,#REF!,5,FALSE))=TRUE,"",VLOOKUP($A12,#REF!,22,FALSE)/(VLOOKUP($A12,#REF!,22,FALSE)+VLOOKUP($A12,#REF!,23,FALSE)))</f>
        <v/>
      </c>
      <c r="AU12" s="69" t="str">
        <f>IF(ISERROR(VLOOKUP($A12,#REF!,5,FALSE))=TRUE,"",VLOOKUP($A12,#REF!,23,FALSE)/(VLOOKUP($A12,#REF!,22,FALSE)+VLOOKUP($A12,#REF!,23,FALSE)))</f>
        <v/>
      </c>
      <c r="AV12" s="35" t="str">
        <f t="shared" si="15"/>
        <v/>
      </c>
      <c r="AW12" s="68" t="str">
        <f>IF(ISERROR(VLOOKUP($A12,#REF!,5,FALSE))=TRUE,"",VLOOKUP($A12,#REF!,24,FALSE)/VLOOKUP($A12,#REF!,5,FALSE))</f>
        <v/>
      </c>
      <c r="AX12" s="68" t="str">
        <f>IF(ISERROR(VLOOKUP($A12,#REF!,5,FALSE))=TRUE,"",VLOOKUP($A12,#REF!,25,FALSE)/VLOOKUP($A12,#REF!,5,FALSE))</f>
        <v/>
      </c>
      <c r="AY12" s="14">
        <f t="shared" si="16"/>
        <v>0</v>
      </c>
      <c r="AZ12" s="65" t="s">
        <v>153</v>
      </c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9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</row>
    <row r="13" spans="1:85" x14ac:dyDescent="0.45">
      <c r="A13" s="37" t="str">
        <f>CONCATENATE(LEFT($B$3,2),"03")</f>
        <v>0203</v>
      </c>
      <c r="B13" s="36" t="str">
        <f>IF(ISERROR(VLOOKUP($A13,#REF!,4,FALSE))=TRUE,"",VLOOKUP($A13,#REF!,4,FALSE))</f>
        <v/>
      </c>
      <c r="C13" s="68" t="str">
        <f>IF(ISERROR(VLOOKUP($A13,#REF!,5,FALSE))=TRUE,"",VLOOKUP($A13,#REF!,14,FALSE)/VLOOKUP($A13,#REF!,5,FALSE))</f>
        <v/>
      </c>
      <c r="D13" s="68" t="str">
        <f>IF(ISERROR(VLOOKUP($A13,#REF!,5,FALSE))=TRUE,"",VLOOKUP($A13,#REF!,15,FALSE)/VLOOKUP($A13,#REF!,5,FALSE))</f>
        <v/>
      </c>
      <c r="E13" s="14">
        <f t="shared" si="0"/>
        <v>0</v>
      </c>
      <c r="F13" s="68" t="str">
        <f>IF(ISERROR(VLOOKUP($A13,#REF!,5,FALSE))=TRUE,"",VLOOKUP($A13,#REF!,15,FALSE)/VLOOKUP($A13,#REF!,7,FALSE))</f>
        <v/>
      </c>
      <c r="G13" s="14" t="str">
        <f t="shared" si="1"/>
        <v/>
      </c>
      <c r="H13" s="68" t="str">
        <f>IF(ISERROR(VLOOKUP($A13,#REF!,5,FALSE))=TRUE,"",VLOOKUP($A13,#REF!,15,FALSE)/VLOOKUP($A13,#REF!,9,FALSE))</f>
        <v/>
      </c>
      <c r="I13" s="14" t="str">
        <f t="shared" si="2"/>
        <v/>
      </c>
      <c r="J13" s="69" t="str">
        <f>IF(ISERROR(VLOOKUP($A13,#REF!,5,FALSE))=TRUE,"",VLOOKUP($A13,#REF!,14,FALSE)/(VLOOKUP($A13,#REF!,14,FALSE)+VLOOKUP($A13,#REF!,15,FALSE)))</f>
        <v/>
      </c>
      <c r="K13" s="69" t="str">
        <f>IF(ISERROR(VLOOKUP($A13,#REF!,5,FALSE))=TRUE,"",VLOOKUP($A13,#REF!,15,FALSE)/(VLOOKUP($A13,#REF!,14,FALSE)+VLOOKUP($A13,#REF!,15,FALSE)))</f>
        <v/>
      </c>
      <c r="L13" s="35" t="str">
        <f t="shared" si="3"/>
        <v/>
      </c>
      <c r="M13" s="68" t="str">
        <f>IF(ISERROR(VLOOKUP($A13,#REF!,5,FALSE))=TRUE,"",VLOOKUP($A13,#REF!,6,FALSE)/VLOOKUP($A13,#REF!,5,FALSE))</f>
        <v/>
      </c>
      <c r="N13" s="68" t="str">
        <f>IF(ISERROR(VLOOKUP($A13,#REF!,5,FALSE))=TRUE,"",VLOOKUP($A13,#REF!,7,FALSE)/VLOOKUP($A13,#REF!,5,FALSE))</f>
        <v/>
      </c>
      <c r="O13" s="14">
        <f t="shared" si="4"/>
        <v>0</v>
      </c>
      <c r="P13" s="68" t="str">
        <f>IF(ISERROR(VLOOKUP($A13,#REF!,5,FALSE))=TRUE,"",VLOOKUP($A13,#REF!,8,FALSE)/VLOOKUP($A13,#REF!,5,FALSE))</f>
        <v/>
      </c>
      <c r="Q13" s="68" t="str">
        <f>IF(ISERROR(VLOOKUP($A13,#REF!,5,FALSE))=TRUE,"",VLOOKUP($A13,#REF!,9,FALSE)/VLOOKUP($A13,#REF!,5,FALSE))</f>
        <v/>
      </c>
      <c r="R13" s="14">
        <f t="shared" si="5"/>
        <v>0</v>
      </c>
      <c r="S13" s="68" t="str">
        <f>IF(ISERROR(VLOOKUP($A13,#REF!,5,FALSE))=TRUE,"",VLOOKUP($A13,#REF!,18,FALSE)/VLOOKUP($A13,#REF!,5,FALSE))</f>
        <v/>
      </c>
      <c r="T13" s="68" t="str">
        <f>IF(ISERROR(VLOOKUP($A13,#REF!,5,FALSE))=TRUE,"",VLOOKUP($A13,#REF!,19,FALSE)/VLOOKUP($A13,#REF!,5,FALSE))</f>
        <v/>
      </c>
      <c r="U13" s="14">
        <f t="shared" si="6"/>
        <v>0</v>
      </c>
      <c r="V13" s="68" t="str">
        <f>IF(ISERROR(VLOOKUP($A13,#REF!,5,FALSE))=TRUE,"",VLOOKUP($A13,#REF!,19,FALSE)/VLOOKUP($A13,#REF!,21,FALSE))</f>
        <v/>
      </c>
      <c r="W13" s="14" t="str">
        <f t="shared" si="6"/>
        <v/>
      </c>
      <c r="X13" s="69" t="str">
        <f>IF(ISERROR(VLOOKUP($A13,#REF!,5,FALSE))=TRUE,"",VLOOKUP($A13,#REF!,18,FALSE)/(VLOOKUP($A13,#REF!,18,FALSE)+VLOOKUP($A13,#REF!,19,FALSE)))</f>
        <v/>
      </c>
      <c r="Y13" s="69" t="str">
        <f>IF(ISERROR(VLOOKUP($A13,#REF!,5,FALSE))=TRUE,"",VLOOKUP($A13,#REF!,19,FALSE)/(VLOOKUP($A13,#REF!,18,FALSE)+VLOOKUP($A13,#REF!,19,FALSE)))</f>
        <v/>
      </c>
      <c r="Z13" s="35" t="str">
        <f t="shared" si="7"/>
        <v/>
      </c>
      <c r="AA13" s="68" t="str">
        <f>IF(ISERROR(VLOOKUP($A13,#REF!,5,FALSE))=TRUE,"",VLOOKUP($A13,#REF!,20,FALSE)/VLOOKUP($A13,#REF!,5,FALSE))</f>
        <v/>
      </c>
      <c r="AB13" s="68" t="str">
        <f>IF(ISERROR(VLOOKUP($A13,#REF!,5,FALSE))=TRUE,"",VLOOKUP($A13,#REF!,21,FALSE)/VLOOKUP($A13,#REF!,5,FALSE))</f>
        <v/>
      </c>
      <c r="AC13" s="14">
        <f t="shared" si="8"/>
        <v>0</v>
      </c>
      <c r="AD13" s="68" t="str">
        <f>IF(ISERROR(VLOOKUP($A13,#REF!,5,FALSE))=TRUE,"",VLOOKUP($A13,#REF!,26,FALSE)/VLOOKUP($A13,#REF!,5,FALSE))</f>
        <v/>
      </c>
      <c r="AE13" s="68" t="str">
        <f>IF(ISERROR(VLOOKUP($A13,#REF!,5,FALSE))=TRUE,"",VLOOKUP($A13,#REF!,27,FALSE)/VLOOKUP($A13,#REF!,5,FALSE))</f>
        <v/>
      </c>
      <c r="AF13" s="14">
        <f t="shared" si="9"/>
        <v>0</v>
      </c>
      <c r="AG13" s="68" t="str">
        <f>IF(ISERROR(VLOOKUP($A13,#REF!,5,FALSE))=TRUE,"",VLOOKUP($A13,#REF!,27,FALSE)/VLOOKUP($A13,#REF!,29,FALSE))</f>
        <v/>
      </c>
      <c r="AH13" s="14" t="str">
        <f t="shared" si="10"/>
        <v/>
      </c>
      <c r="AI13" s="69" t="str">
        <f>IF(ISERROR(VLOOKUP($A13,#REF!,5,FALSE))=TRUE,"",VLOOKUP($A13,#REF!,26,FALSE)/(VLOOKUP($A13,#REF!,26,FALSE)+VLOOKUP($A13,#REF!,27,FALSE)))</f>
        <v/>
      </c>
      <c r="AJ13" s="69" t="str">
        <f>IF(ISERROR(VLOOKUP($A13,#REF!,5,FALSE))=TRUE,"",VLOOKUP($A13,#REF!,27,FALSE)/(VLOOKUP($A13,#REF!,26,FALSE)+VLOOKUP($A13,#REF!,27,FALSE)))</f>
        <v/>
      </c>
      <c r="AK13" s="35" t="str">
        <f t="shared" si="11"/>
        <v/>
      </c>
      <c r="AL13" s="68" t="str">
        <f>IF(ISERROR(VLOOKUP($A13,#REF!,5,FALSE))=TRUE,"",VLOOKUP($A13,#REF!,28,FALSE)/VLOOKUP($A13,#REF!,5,FALSE))</f>
        <v/>
      </c>
      <c r="AM13" s="68" t="str">
        <f>IF(ISERROR(VLOOKUP($A13,#REF!,5,FALSE))=TRUE,"",VLOOKUP($A13,#REF!,29,FALSE)/VLOOKUP($A13,#REF!,5,FALSE))</f>
        <v/>
      </c>
      <c r="AN13" s="14">
        <f t="shared" si="12"/>
        <v>0</v>
      </c>
      <c r="AO13" s="68" t="str">
        <f>IF(ISERROR(VLOOKUP($A13,#REF!,5,FALSE))=TRUE,"",VLOOKUP($A13,#REF!,22,FALSE)/VLOOKUP($A13,#REF!,5,FALSE))</f>
        <v/>
      </c>
      <c r="AP13" s="68" t="str">
        <f>IF(ISERROR(VLOOKUP($A13,#REF!,5,FALSE))=TRUE,"",VLOOKUP($A13,#REF!,23,FALSE)/VLOOKUP($A13,#REF!,5,FALSE))</f>
        <v/>
      </c>
      <c r="AQ13" s="14">
        <f t="shared" si="13"/>
        <v>0</v>
      </c>
      <c r="AR13" s="68" t="str">
        <f>IF(ISERROR(VLOOKUP($A13,#REF!,5,FALSE))=TRUE,"",VLOOKUP($A13,#REF!,23,FALSE)/VLOOKUP($A13,#REF!,25,FALSE))</f>
        <v/>
      </c>
      <c r="AS13" s="14" t="str">
        <f t="shared" si="14"/>
        <v/>
      </c>
      <c r="AT13" s="69" t="str">
        <f>IF(ISERROR(VLOOKUP($A13,#REF!,5,FALSE))=TRUE,"",VLOOKUP($A13,#REF!,22,FALSE)/(VLOOKUP($A13,#REF!,22,FALSE)+VLOOKUP($A13,#REF!,23,FALSE)))</f>
        <v/>
      </c>
      <c r="AU13" s="69" t="str">
        <f>IF(ISERROR(VLOOKUP($A13,#REF!,5,FALSE))=TRUE,"",VLOOKUP($A13,#REF!,23,FALSE)/(VLOOKUP($A13,#REF!,22,FALSE)+VLOOKUP($A13,#REF!,23,FALSE)))</f>
        <v/>
      </c>
      <c r="AV13" s="35" t="str">
        <f t="shared" si="15"/>
        <v/>
      </c>
      <c r="AW13" s="68" t="str">
        <f>IF(ISERROR(VLOOKUP($A13,#REF!,5,FALSE))=TRUE,"",VLOOKUP($A13,#REF!,24,FALSE)/VLOOKUP($A13,#REF!,5,FALSE))</f>
        <v/>
      </c>
      <c r="AX13" s="68" t="str">
        <f>IF(ISERROR(VLOOKUP($A13,#REF!,5,FALSE))=TRUE,"",VLOOKUP($A13,#REF!,25,FALSE)/VLOOKUP($A13,#REF!,5,FALSE))</f>
        <v/>
      </c>
      <c r="AY13" s="14">
        <f t="shared" si="16"/>
        <v>0</v>
      </c>
      <c r="AZ13" s="65" t="s">
        <v>154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9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</row>
    <row r="14" spans="1:85" x14ac:dyDescent="0.45">
      <c r="A14" s="37" t="str">
        <f>CONCATENATE(LEFT($B$3,2),"04")</f>
        <v>0204</v>
      </c>
      <c r="B14" s="36" t="str">
        <f>IF(ISERROR(VLOOKUP($A14,#REF!,4,FALSE))=TRUE,"",VLOOKUP($A14,#REF!,4,FALSE))</f>
        <v/>
      </c>
      <c r="C14" s="68" t="str">
        <f>IF(ISERROR(VLOOKUP($A14,#REF!,5,FALSE))=TRUE,"",VLOOKUP($A14,#REF!,14,FALSE)/VLOOKUP($A14,#REF!,5,FALSE))</f>
        <v/>
      </c>
      <c r="D14" s="68" t="str">
        <f>IF(ISERROR(VLOOKUP($A14,#REF!,5,FALSE))=TRUE,"",VLOOKUP($A14,#REF!,15,FALSE)/VLOOKUP($A14,#REF!,5,FALSE))</f>
        <v/>
      </c>
      <c r="E14" s="14">
        <f t="shared" si="0"/>
        <v>0</v>
      </c>
      <c r="F14" s="68" t="str">
        <f>IF(ISERROR(VLOOKUP($A14,#REF!,5,FALSE))=TRUE,"",VLOOKUP($A14,#REF!,15,FALSE)/VLOOKUP($A14,#REF!,7,FALSE))</f>
        <v/>
      </c>
      <c r="G14" s="14" t="str">
        <f t="shared" si="1"/>
        <v/>
      </c>
      <c r="H14" s="68" t="str">
        <f>IF(ISERROR(VLOOKUP($A14,#REF!,5,FALSE))=TRUE,"",VLOOKUP($A14,#REF!,15,FALSE)/VLOOKUP($A14,#REF!,9,FALSE))</f>
        <v/>
      </c>
      <c r="I14" s="14" t="str">
        <f t="shared" si="2"/>
        <v/>
      </c>
      <c r="J14" s="69" t="str">
        <f>IF(ISERROR(VLOOKUP($A14,#REF!,5,FALSE))=TRUE,"",VLOOKUP($A14,#REF!,14,FALSE)/(VLOOKUP($A14,#REF!,14,FALSE)+VLOOKUP($A14,#REF!,15,FALSE)))</f>
        <v/>
      </c>
      <c r="K14" s="69" t="str">
        <f>IF(ISERROR(VLOOKUP($A14,#REF!,5,FALSE))=TRUE,"",VLOOKUP($A14,#REF!,15,FALSE)/(VLOOKUP($A14,#REF!,14,FALSE)+VLOOKUP($A14,#REF!,15,FALSE)))</f>
        <v/>
      </c>
      <c r="L14" s="35" t="str">
        <f t="shared" si="3"/>
        <v/>
      </c>
      <c r="M14" s="68" t="str">
        <f>IF(ISERROR(VLOOKUP($A14,#REF!,5,FALSE))=TRUE,"",VLOOKUP($A14,#REF!,6,FALSE)/VLOOKUP($A14,#REF!,5,FALSE))</f>
        <v/>
      </c>
      <c r="N14" s="68" t="str">
        <f>IF(ISERROR(VLOOKUP($A14,#REF!,5,FALSE))=TRUE,"",VLOOKUP($A14,#REF!,7,FALSE)/VLOOKUP($A14,#REF!,5,FALSE))</f>
        <v/>
      </c>
      <c r="O14" s="14">
        <f t="shared" si="4"/>
        <v>0</v>
      </c>
      <c r="P14" s="68" t="str">
        <f>IF(ISERROR(VLOOKUP($A14,#REF!,5,FALSE))=TRUE,"",VLOOKUP($A14,#REF!,8,FALSE)/VLOOKUP($A14,#REF!,5,FALSE))</f>
        <v/>
      </c>
      <c r="Q14" s="68" t="str">
        <f>IF(ISERROR(VLOOKUP($A14,#REF!,5,FALSE))=TRUE,"",VLOOKUP($A14,#REF!,9,FALSE)/VLOOKUP($A14,#REF!,5,FALSE))</f>
        <v/>
      </c>
      <c r="R14" s="14">
        <f t="shared" si="5"/>
        <v>0</v>
      </c>
      <c r="S14" s="68" t="str">
        <f>IF(ISERROR(VLOOKUP($A14,#REF!,5,FALSE))=TRUE,"",VLOOKUP($A14,#REF!,18,FALSE)/VLOOKUP($A14,#REF!,5,FALSE))</f>
        <v/>
      </c>
      <c r="T14" s="68" t="str">
        <f>IF(ISERROR(VLOOKUP($A14,#REF!,5,FALSE))=TRUE,"",VLOOKUP($A14,#REF!,19,FALSE)/VLOOKUP($A14,#REF!,5,FALSE))</f>
        <v/>
      </c>
      <c r="U14" s="14">
        <f t="shared" si="6"/>
        <v>0</v>
      </c>
      <c r="V14" s="68" t="str">
        <f>IF(ISERROR(VLOOKUP($A14,#REF!,5,FALSE))=TRUE,"",VLOOKUP($A14,#REF!,19,FALSE)/VLOOKUP($A14,#REF!,21,FALSE))</f>
        <v/>
      </c>
      <c r="W14" s="14" t="str">
        <f t="shared" si="6"/>
        <v/>
      </c>
      <c r="X14" s="69" t="str">
        <f>IF(ISERROR(VLOOKUP($A14,#REF!,5,FALSE))=TRUE,"",VLOOKUP($A14,#REF!,18,FALSE)/(VLOOKUP($A14,#REF!,18,FALSE)+VLOOKUP($A14,#REF!,19,FALSE)))</f>
        <v/>
      </c>
      <c r="Y14" s="69" t="str">
        <f>IF(ISERROR(VLOOKUP($A14,#REF!,5,FALSE))=TRUE,"",VLOOKUP($A14,#REF!,19,FALSE)/(VLOOKUP($A14,#REF!,18,FALSE)+VLOOKUP($A14,#REF!,19,FALSE)))</f>
        <v/>
      </c>
      <c r="Z14" s="35" t="str">
        <f t="shared" si="7"/>
        <v/>
      </c>
      <c r="AA14" s="68" t="str">
        <f>IF(ISERROR(VLOOKUP($A14,#REF!,5,FALSE))=TRUE,"",VLOOKUP($A14,#REF!,20,FALSE)/VLOOKUP($A14,#REF!,5,FALSE))</f>
        <v/>
      </c>
      <c r="AB14" s="68" t="str">
        <f>IF(ISERROR(VLOOKUP($A14,#REF!,5,FALSE))=TRUE,"",VLOOKUP($A14,#REF!,21,FALSE)/VLOOKUP($A14,#REF!,5,FALSE))</f>
        <v/>
      </c>
      <c r="AC14" s="14">
        <f t="shared" si="8"/>
        <v>0</v>
      </c>
      <c r="AD14" s="68" t="str">
        <f>IF(ISERROR(VLOOKUP($A14,#REF!,5,FALSE))=TRUE,"",VLOOKUP($A14,#REF!,26,FALSE)/VLOOKUP($A14,#REF!,5,FALSE))</f>
        <v/>
      </c>
      <c r="AE14" s="68" t="str">
        <f>IF(ISERROR(VLOOKUP($A14,#REF!,5,FALSE))=TRUE,"",VLOOKUP($A14,#REF!,27,FALSE)/VLOOKUP($A14,#REF!,5,FALSE))</f>
        <v/>
      </c>
      <c r="AF14" s="14">
        <f t="shared" si="9"/>
        <v>0</v>
      </c>
      <c r="AG14" s="68" t="str">
        <f>IF(ISERROR(VLOOKUP($A14,#REF!,5,FALSE))=TRUE,"",VLOOKUP($A14,#REF!,27,FALSE)/VLOOKUP($A14,#REF!,29,FALSE))</f>
        <v/>
      </c>
      <c r="AH14" s="14" t="str">
        <f t="shared" si="10"/>
        <v/>
      </c>
      <c r="AI14" s="69" t="str">
        <f>IF(ISERROR(VLOOKUP($A14,#REF!,5,FALSE))=TRUE,"",VLOOKUP($A14,#REF!,26,FALSE)/(VLOOKUP($A14,#REF!,26,FALSE)+VLOOKUP($A14,#REF!,27,FALSE)))</f>
        <v/>
      </c>
      <c r="AJ14" s="69" t="str">
        <f>IF(ISERROR(VLOOKUP($A14,#REF!,5,FALSE))=TRUE,"",VLOOKUP($A14,#REF!,27,FALSE)/(VLOOKUP($A14,#REF!,26,FALSE)+VLOOKUP($A14,#REF!,27,FALSE)))</f>
        <v/>
      </c>
      <c r="AK14" s="35" t="str">
        <f t="shared" si="11"/>
        <v/>
      </c>
      <c r="AL14" s="68" t="str">
        <f>IF(ISERROR(VLOOKUP($A14,#REF!,5,FALSE))=TRUE,"",VLOOKUP($A14,#REF!,28,FALSE)/VLOOKUP($A14,#REF!,5,FALSE))</f>
        <v/>
      </c>
      <c r="AM14" s="68" t="str">
        <f>IF(ISERROR(VLOOKUP($A14,#REF!,5,FALSE))=TRUE,"",VLOOKUP($A14,#REF!,29,FALSE)/VLOOKUP($A14,#REF!,5,FALSE))</f>
        <v/>
      </c>
      <c r="AN14" s="14">
        <f t="shared" si="12"/>
        <v>0</v>
      </c>
      <c r="AO14" s="68" t="str">
        <f>IF(ISERROR(VLOOKUP($A14,#REF!,5,FALSE))=TRUE,"",VLOOKUP($A14,#REF!,22,FALSE)/VLOOKUP($A14,#REF!,5,FALSE))</f>
        <v/>
      </c>
      <c r="AP14" s="68" t="str">
        <f>IF(ISERROR(VLOOKUP($A14,#REF!,5,FALSE))=TRUE,"",VLOOKUP($A14,#REF!,23,FALSE)/VLOOKUP($A14,#REF!,5,FALSE))</f>
        <v/>
      </c>
      <c r="AQ14" s="14">
        <f t="shared" si="13"/>
        <v>0</v>
      </c>
      <c r="AR14" s="68" t="str">
        <f>IF(ISERROR(VLOOKUP($A14,#REF!,5,FALSE))=TRUE,"",VLOOKUP($A14,#REF!,23,FALSE)/VLOOKUP($A14,#REF!,25,FALSE))</f>
        <v/>
      </c>
      <c r="AS14" s="14" t="str">
        <f t="shared" si="14"/>
        <v/>
      </c>
      <c r="AT14" s="69" t="str">
        <f>IF(ISERROR(VLOOKUP($A14,#REF!,5,FALSE))=TRUE,"",VLOOKUP($A14,#REF!,22,FALSE)/(VLOOKUP($A14,#REF!,22,FALSE)+VLOOKUP($A14,#REF!,23,FALSE)))</f>
        <v/>
      </c>
      <c r="AU14" s="69" t="str">
        <f>IF(ISERROR(VLOOKUP($A14,#REF!,5,FALSE))=TRUE,"",VLOOKUP($A14,#REF!,23,FALSE)/(VLOOKUP($A14,#REF!,22,FALSE)+VLOOKUP($A14,#REF!,23,FALSE)))</f>
        <v/>
      </c>
      <c r="AV14" s="35" t="str">
        <f t="shared" si="15"/>
        <v/>
      </c>
      <c r="AW14" s="68" t="str">
        <f>IF(ISERROR(VLOOKUP($A14,#REF!,5,FALSE))=TRUE,"",VLOOKUP($A14,#REF!,24,FALSE)/VLOOKUP($A14,#REF!,5,FALSE))</f>
        <v/>
      </c>
      <c r="AX14" s="68" t="str">
        <f>IF(ISERROR(VLOOKUP($A14,#REF!,5,FALSE))=TRUE,"",VLOOKUP($A14,#REF!,25,FALSE)/VLOOKUP($A14,#REF!,5,FALSE))</f>
        <v/>
      </c>
      <c r="AY14" s="14">
        <f t="shared" si="16"/>
        <v>0</v>
      </c>
      <c r="AZ14" s="65" t="s">
        <v>155</v>
      </c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9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</row>
    <row r="15" spans="1:85" x14ac:dyDescent="0.45">
      <c r="A15" s="37" t="str">
        <f>CONCATENATE(LEFT($B$3,2),"05")</f>
        <v>0205</v>
      </c>
      <c r="B15" s="36" t="str">
        <f>IF(ISERROR(VLOOKUP($A15,#REF!,4,FALSE))=TRUE,"",VLOOKUP($A15,#REF!,4,FALSE))</f>
        <v/>
      </c>
      <c r="C15" s="68" t="str">
        <f>IF(ISERROR(VLOOKUP($A15,#REF!,5,FALSE))=TRUE,"",VLOOKUP($A15,#REF!,14,FALSE)/VLOOKUP($A15,#REF!,5,FALSE))</f>
        <v/>
      </c>
      <c r="D15" s="68" t="str">
        <f>IF(ISERROR(VLOOKUP($A15,#REF!,5,FALSE))=TRUE,"",VLOOKUP($A15,#REF!,15,FALSE)/VLOOKUP($A15,#REF!,5,FALSE))</f>
        <v/>
      </c>
      <c r="E15" s="14">
        <f t="shared" si="0"/>
        <v>0</v>
      </c>
      <c r="F15" s="68" t="str">
        <f>IF(ISERROR(VLOOKUP($A15,#REF!,5,FALSE))=TRUE,"",VLOOKUP($A15,#REF!,15,FALSE)/VLOOKUP($A15,#REF!,7,FALSE))</f>
        <v/>
      </c>
      <c r="G15" s="14" t="str">
        <f t="shared" si="1"/>
        <v/>
      </c>
      <c r="H15" s="68" t="str">
        <f>IF(ISERROR(VLOOKUP($A15,#REF!,5,FALSE))=TRUE,"",VLOOKUP($A15,#REF!,15,FALSE)/VLOOKUP($A15,#REF!,9,FALSE))</f>
        <v/>
      </c>
      <c r="I15" s="14" t="str">
        <f t="shared" si="2"/>
        <v/>
      </c>
      <c r="J15" s="69" t="str">
        <f>IF(ISERROR(VLOOKUP($A15,#REF!,5,FALSE))=TRUE,"",VLOOKUP($A15,#REF!,14,FALSE)/(VLOOKUP($A15,#REF!,14,FALSE)+VLOOKUP($A15,#REF!,15,FALSE)))</f>
        <v/>
      </c>
      <c r="K15" s="69" t="str">
        <f>IF(ISERROR(VLOOKUP($A15,#REF!,5,FALSE))=TRUE,"",VLOOKUP($A15,#REF!,15,FALSE)/(VLOOKUP($A15,#REF!,14,FALSE)+VLOOKUP($A15,#REF!,15,FALSE)))</f>
        <v/>
      </c>
      <c r="L15" s="35" t="str">
        <f t="shared" si="3"/>
        <v/>
      </c>
      <c r="M15" s="68" t="str">
        <f>IF(ISERROR(VLOOKUP($A15,#REF!,5,FALSE))=TRUE,"",VLOOKUP($A15,#REF!,6,FALSE)/VLOOKUP($A15,#REF!,5,FALSE))</f>
        <v/>
      </c>
      <c r="N15" s="68" t="str">
        <f>IF(ISERROR(VLOOKUP($A15,#REF!,5,FALSE))=TRUE,"",VLOOKUP($A15,#REF!,7,FALSE)/VLOOKUP($A15,#REF!,5,FALSE))</f>
        <v/>
      </c>
      <c r="O15" s="14">
        <f t="shared" si="4"/>
        <v>0</v>
      </c>
      <c r="P15" s="68" t="str">
        <f>IF(ISERROR(VLOOKUP($A15,#REF!,5,FALSE))=TRUE,"",VLOOKUP($A15,#REF!,8,FALSE)/VLOOKUP($A15,#REF!,5,FALSE))</f>
        <v/>
      </c>
      <c r="Q15" s="68" t="str">
        <f>IF(ISERROR(VLOOKUP($A15,#REF!,5,FALSE))=TRUE,"",VLOOKUP($A15,#REF!,9,FALSE)/VLOOKUP($A15,#REF!,5,FALSE))</f>
        <v/>
      </c>
      <c r="R15" s="14">
        <f t="shared" si="5"/>
        <v>0</v>
      </c>
      <c r="S15" s="68" t="str">
        <f>IF(ISERROR(VLOOKUP($A15,#REF!,5,FALSE))=TRUE,"",VLOOKUP($A15,#REF!,18,FALSE)/VLOOKUP($A15,#REF!,5,FALSE))</f>
        <v/>
      </c>
      <c r="T15" s="68" t="str">
        <f>IF(ISERROR(VLOOKUP($A15,#REF!,5,FALSE))=TRUE,"",VLOOKUP($A15,#REF!,19,FALSE)/VLOOKUP($A15,#REF!,5,FALSE))</f>
        <v/>
      </c>
      <c r="U15" s="14">
        <f t="shared" si="6"/>
        <v>0</v>
      </c>
      <c r="V15" s="68" t="str">
        <f>IF(ISERROR(VLOOKUP($A15,#REF!,5,FALSE))=TRUE,"",VLOOKUP($A15,#REF!,19,FALSE)/VLOOKUP($A15,#REF!,21,FALSE))</f>
        <v/>
      </c>
      <c r="W15" s="14" t="str">
        <f t="shared" si="6"/>
        <v/>
      </c>
      <c r="X15" s="69" t="str">
        <f>IF(ISERROR(VLOOKUP($A15,#REF!,5,FALSE))=TRUE,"",VLOOKUP($A15,#REF!,18,FALSE)/(VLOOKUP($A15,#REF!,18,FALSE)+VLOOKUP($A15,#REF!,19,FALSE)))</f>
        <v/>
      </c>
      <c r="Y15" s="69" t="str">
        <f>IF(ISERROR(VLOOKUP($A15,#REF!,5,FALSE))=TRUE,"",VLOOKUP($A15,#REF!,19,FALSE)/(VLOOKUP($A15,#REF!,18,FALSE)+VLOOKUP($A15,#REF!,19,FALSE)))</f>
        <v/>
      </c>
      <c r="Z15" s="35" t="str">
        <f t="shared" si="7"/>
        <v/>
      </c>
      <c r="AA15" s="68" t="str">
        <f>IF(ISERROR(VLOOKUP($A15,#REF!,5,FALSE))=TRUE,"",VLOOKUP($A15,#REF!,20,FALSE)/VLOOKUP($A15,#REF!,5,FALSE))</f>
        <v/>
      </c>
      <c r="AB15" s="68" t="str">
        <f>IF(ISERROR(VLOOKUP($A15,#REF!,5,FALSE))=TRUE,"",VLOOKUP($A15,#REF!,21,FALSE)/VLOOKUP($A15,#REF!,5,FALSE))</f>
        <v/>
      </c>
      <c r="AC15" s="14">
        <f t="shared" si="8"/>
        <v>0</v>
      </c>
      <c r="AD15" s="68" t="str">
        <f>IF(ISERROR(VLOOKUP($A15,#REF!,5,FALSE))=TRUE,"",VLOOKUP($A15,#REF!,26,FALSE)/VLOOKUP($A15,#REF!,5,FALSE))</f>
        <v/>
      </c>
      <c r="AE15" s="68" t="str">
        <f>IF(ISERROR(VLOOKUP($A15,#REF!,5,FALSE))=TRUE,"",VLOOKUP($A15,#REF!,27,FALSE)/VLOOKUP($A15,#REF!,5,FALSE))</f>
        <v/>
      </c>
      <c r="AF15" s="14">
        <f t="shared" si="9"/>
        <v>0</v>
      </c>
      <c r="AG15" s="68" t="str">
        <f>IF(ISERROR(VLOOKUP($A15,#REF!,5,FALSE))=TRUE,"",VLOOKUP($A15,#REF!,27,FALSE)/VLOOKUP($A15,#REF!,29,FALSE))</f>
        <v/>
      </c>
      <c r="AH15" s="14" t="str">
        <f t="shared" si="10"/>
        <v/>
      </c>
      <c r="AI15" s="69" t="str">
        <f>IF(ISERROR(VLOOKUP($A15,#REF!,5,FALSE))=TRUE,"",VLOOKUP($A15,#REF!,26,FALSE)/(VLOOKUP($A15,#REF!,26,FALSE)+VLOOKUP($A15,#REF!,27,FALSE)))</f>
        <v/>
      </c>
      <c r="AJ15" s="69" t="str">
        <f>IF(ISERROR(VLOOKUP($A15,#REF!,5,FALSE))=TRUE,"",VLOOKUP($A15,#REF!,27,FALSE)/(VLOOKUP($A15,#REF!,26,FALSE)+VLOOKUP($A15,#REF!,27,FALSE)))</f>
        <v/>
      </c>
      <c r="AK15" s="35" t="str">
        <f t="shared" si="11"/>
        <v/>
      </c>
      <c r="AL15" s="68" t="str">
        <f>IF(ISERROR(VLOOKUP($A15,#REF!,5,FALSE))=TRUE,"",VLOOKUP($A15,#REF!,28,FALSE)/VLOOKUP($A15,#REF!,5,FALSE))</f>
        <v/>
      </c>
      <c r="AM15" s="68" t="str">
        <f>IF(ISERROR(VLOOKUP($A15,#REF!,5,FALSE))=TRUE,"",VLOOKUP($A15,#REF!,29,FALSE)/VLOOKUP($A15,#REF!,5,FALSE))</f>
        <v/>
      </c>
      <c r="AN15" s="14">
        <f t="shared" si="12"/>
        <v>0</v>
      </c>
      <c r="AO15" s="68" t="str">
        <f>IF(ISERROR(VLOOKUP($A15,#REF!,5,FALSE))=TRUE,"",VLOOKUP($A15,#REF!,22,FALSE)/VLOOKUP($A15,#REF!,5,FALSE))</f>
        <v/>
      </c>
      <c r="AP15" s="68" t="str">
        <f>IF(ISERROR(VLOOKUP($A15,#REF!,5,FALSE))=TRUE,"",VLOOKUP($A15,#REF!,23,FALSE)/VLOOKUP($A15,#REF!,5,FALSE))</f>
        <v/>
      </c>
      <c r="AQ15" s="14">
        <f t="shared" si="13"/>
        <v>0</v>
      </c>
      <c r="AR15" s="68" t="str">
        <f>IF(ISERROR(VLOOKUP($A15,#REF!,5,FALSE))=TRUE,"",VLOOKUP($A15,#REF!,23,FALSE)/VLOOKUP($A15,#REF!,25,FALSE))</f>
        <v/>
      </c>
      <c r="AS15" s="14" t="str">
        <f t="shared" si="14"/>
        <v/>
      </c>
      <c r="AT15" s="69" t="str">
        <f>IF(ISERROR(VLOOKUP($A15,#REF!,5,FALSE))=TRUE,"",VLOOKUP($A15,#REF!,22,FALSE)/(VLOOKUP($A15,#REF!,22,FALSE)+VLOOKUP($A15,#REF!,23,FALSE)))</f>
        <v/>
      </c>
      <c r="AU15" s="69" t="str">
        <f>IF(ISERROR(VLOOKUP($A15,#REF!,5,FALSE))=TRUE,"",VLOOKUP($A15,#REF!,23,FALSE)/(VLOOKUP($A15,#REF!,22,FALSE)+VLOOKUP($A15,#REF!,23,FALSE)))</f>
        <v/>
      </c>
      <c r="AV15" s="35" t="str">
        <f t="shared" si="15"/>
        <v/>
      </c>
      <c r="AW15" s="68" t="str">
        <f>IF(ISERROR(VLOOKUP($A15,#REF!,5,FALSE))=TRUE,"",VLOOKUP($A15,#REF!,24,FALSE)/VLOOKUP($A15,#REF!,5,FALSE))</f>
        <v/>
      </c>
      <c r="AX15" s="68" t="str">
        <f>IF(ISERROR(VLOOKUP($A15,#REF!,5,FALSE))=TRUE,"",VLOOKUP($A15,#REF!,25,FALSE)/VLOOKUP($A15,#REF!,5,FALSE))</f>
        <v/>
      </c>
      <c r="AY15" s="14">
        <f t="shared" si="16"/>
        <v>0</v>
      </c>
      <c r="AZ15" s="65" t="s">
        <v>156</v>
      </c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9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</row>
    <row r="16" spans="1:85" x14ac:dyDescent="0.45">
      <c r="A16" s="37" t="str">
        <f>CONCATENATE(LEFT($B$3,2),"06")</f>
        <v>0206</v>
      </c>
      <c r="B16" s="36" t="str">
        <f>IF(ISERROR(VLOOKUP($A16,#REF!,4,FALSE))=TRUE,"",VLOOKUP($A16,#REF!,4,FALSE))</f>
        <v/>
      </c>
      <c r="C16" s="68" t="str">
        <f>IF(ISERROR(VLOOKUP($A16,#REF!,5,FALSE))=TRUE,"",VLOOKUP($A16,#REF!,14,FALSE)/VLOOKUP($A16,#REF!,5,FALSE))</f>
        <v/>
      </c>
      <c r="D16" s="68" t="str">
        <f>IF(ISERROR(VLOOKUP($A16,#REF!,5,FALSE))=TRUE,"",VLOOKUP($A16,#REF!,15,FALSE)/VLOOKUP($A16,#REF!,5,FALSE))</f>
        <v/>
      </c>
      <c r="E16" s="14">
        <f t="shared" si="0"/>
        <v>0</v>
      </c>
      <c r="F16" s="68" t="str">
        <f>IF(ISERROR(VLOOKUP($A16,#REF!,5,FALSE))=TRUE,"",VLOOKUP($A16,#REF!,15,FALSE)/VLOOKUP($A16,#REF!,7,FALSE))</f>
        <v/>
      </c>
      <c r="G16" s="14" t="str">
        <f t="shared" si="1"/>
        <v/>
      </c>
      <c r="H16" s="68" t="str">
        <f>IF(ISERROR(VLOOKUP($A16,#REF!,5,FALSE))=TRUE,"",VLOOKUP($A16,#REF!,15,FALSE)/VLOOKUP($A16,#REF!,9,FALSE))</f>
        <v/>
      </c>
      <c r="I16" s="14" t="str">
        <f t="shared" si="2"/>
        <v/>
      </c>
      <c r="J16" s="69" t="str">
        <f>IF(ISERROR(VLOOKUP($A16,#REF!,5,FALSE))=TRUE,"",VLOOKUP($A16,#REF!,14,FALSE)/(VLOOKUP($A16,#REF!,14,FALSE)+VLOOKUP($A16,#REF!,15,FALSE)))</f>
        <v/>
      </c>
      <c r="K16" s="69" t="str">
        <f>IF(ISERROR(VLOOKUP($A16,#REF!,5,FALSE))=TRUE,"",VLOOKUP($A16,#REF!,15,FALSE)/(VLOOKUP($A16,#REF!,14,FALSE)+VLOOKUP($A16,#REF!,15,FALSE)))</f>
        <v/>
      </c>
      <c r="L16" s="35" t="str">
        <f t="shared" si="3"/>
        <v/>
      </c>
      <c r="M16" s="68" t="str">
        <f>IF(ISERROR(VLOOKUP($A16,#REF!,5,FALSE))=TRUE,"",VLOOKUP($A16,#REF!,6,FALSE)/VLOOKUP($A16,#REF!,5,FALSE))</f>
        <v/>
      </c>
      <c r="N16" s="68" t="str">
        <f>IF(ISERROR(VLOOKUP($A16,#REF!,5,FALSE))=TRUE,"",VLOOKUP($A16,#REF!,7,FALSE)/VLOOKUP($A16,#REF!,5,FALSE))</f>
        <v/>
      </c>
      <c r="O16" s="14">
        <f t="shared" si="4"/>
        <v>0</v>
      </c>
      <c r="P16" s="68" t="str">
        <f>IF(ISERROR(VLOOKUP($A16,#REF!,5,FALSE))=TRUE,"",VLOOKUP($A16,#REF!,8,FALSE)/VLOOKUP($A16,#REF!,5,FALSE))</f>
        <v/>
      </c>
      <c r="Q16" s="68" t="str">
        <f>IF(ISERROR(VLOOKUP($A16,#REF!,5,FALSE))=TRUE,"",VLOOKUP($A16,#REF!,9,FALSE)/VLOOKUP($A16,#REF!,5,FALSE))</f>
        <v/>
      </c>
      <c r="R16" s="14">
        <f t="shared" si="5"/>
        <v>0</v>
      </c>
      <c r="S16" s="68" t="str">
        <f>IF(ISERROR(VLOOKUP($A16,#REF!,5,FALSE))=TRUE,"",VLOOKUP($A16,#REF!,18,FALSE)/VLOOKUP($A16,#REF!,5,FALSE))</f>
        <v/>
      </c>
      <c r="T16" s="68" t="str">
        <f>IF(ISERROR(VLOOKUP($A16,#REF!,5,FALSE))=TRUE,"",VLOOKUP($A16,#REF!,19,FALSE)/VLOOKUP($A16,#REF!,5,FALSE))</f>
        <v/>
      </c>
      <c r="U16" s="14">
        <f t="shared" si="6"/>
        <v>0</v>
      </c>
      <c r="V16" s="68" t="str">
        <f>IF(ISERROR(VLOOKUP($A16,#REF!,5,FALSE))=TRUE,"",VLOOKUP($A16,#REF!,19,FALSE)/VLOOKUP($A16,#REF!,21,FALSE))</f>
        <v/>
      </c>
      <c r="W16" s="14" t="str">
        <f t="shared" si="6"/>
        <v/>
      </c>
      <c r="X16" s="69" t="str">
        <f>IF(ISERROR(VLOOKUP($A16,#REF!,5,FALSE))=TRUE,"",VLOOKUP($A16,#REF!,18,FALSE)/(VLOOKUP($A16,#REF!,18,FALSE)+VLOOKUP($A16,#REF!,19,FALSE)))</f>
        <v/>
      </c>
      <c r="Y16" s="69" t="str">
        <f>IF(ISERROR(VLOOKUP($A16,#REF!,5,FALSE))=TRUE,"",VLOOKUP($A16,#REF!,19,FALSE)/(VLOOKUP($A16,#REF!,18,FALSE)+VLOOKUP($A16,#REF!,19,FALSE)))</f>
        <v/>
      </c>
      <c r="Z16" s="35" t="str">
        <f t="shared" si="7"/>
        <v/>
      </c>
      <c r="AA16" s="68" t="str">
        <f>IF(ISERROR(VLOOKUP($A16,#REF!,5,FALSE))=TRUE,"",VLOOKUP($A16,#REF!,20,FALSE)/VLOOKUP($A16,#REF!,5,FALSE))</f>
        <v/>
      </c>
      <c r="AB16" s="68" t="str">
        <f>IF(ISERROR(VLOOKUP($A16,#REF!,5,FALSE))=TRUE,"",VLOOKUP($A16,#REF!,21,FALSE)/VLOOKUP($A16,#REF!,5,FALSE))</f>
        <v/>
      </c>
      <c r="AC16" s="14">
        <f t="shared" si="8"/>
        <v>0</v>
      </c>
      <c r="AD16" s="68" t="str">
        <f>IF(ISERROR(VLOOKUP($A16,#REF!,5,FALSE))=TRUE,"",VLOOKUP($A16,#REF!,26,FALSE)/VLOOKUP($A16,#REF!,5,FALSE))</f>
        <v/>
      </c>
      <c r="AE16" s="68" t="str">
        <f>IF(ISERROR(VLOOKUP($A16,#REF!,5,FALSE))=TRUE,"",VLOOKUP($A16,#REF!,27,FALSE)/VLOOKUP($A16,#REF!,5,FALSE))</f>
        <v/>
      </c>
      <c r="AF16" s="14">
        <f t="shared" si="9"/>
        <v>0</v>
      </c>
      <c r="AG16" s="68" t="str">
        <f>IF(ISERROR(VLOOKUP($A16,#REF!,5,FALSE))=TRUE,"",VLOOKUP($A16,#REF!,27,FALSE)/VLOOKUP($A16,#REF!,29,FALSE))</f>
        <v/>
      </c>
      <c r="AH16" s="14" t="str">
        <f t="shared" si="10"/>
        <v/>
      </c>
      <c r="AI16" s="69" t="str">
        <f>IF(ISERROR(VLOOKUP($A16,#REF!,5,FALSE))=TRUE,"",VLOOKUP($A16,#REF!,26,FALSE)/(VLOOKUP($A16,#REF!,26,FALSE)+VLOOKUP($A16,#REF!,27,FALSE)))</f>
        <v/>
      </c>
      <c r="AJ16" s="69" t="str">
        <f>IF(ISERROR(VLOOKUP($A16,#REF!,5,FALSE))=TRUE,"",VLOOKUP($A16,#REF!,27,FALSE)/(VLOOKUP($A16,#REF!,26,FALSE)+VLOOKUP($A16,#REF!,27,FALSE)))</f>
        <v/>
      </c>
      <c r="AK16" s="35" t="str">
        <f t="shared" si="11"/>
        <v/>
      </c>
      <c r="AL16" s="68" t="str">
        <f>IF(ISERROR(VLOOKUP($A16,#REF!,5,FALSE))=TRUE,"",VLOOKUP($A16,#REF!,28,FALSE)/VLOOKUP($A16,#REF!,5,FALSE))</f>
        <v/>
      </c>
      <c r="AM16" s="68" t="str">
        <f>IF(ISERROR(VLOOKUP($A16,#REF!,5,FALSE))=TRUE,"",VLOOKUP($A16,#REF!,29,FALSE)/VLOOKUP($A16,#REF!,5,FALSE))</f>
        <v/>
      </c>
      <c r="AN16" s="14">
        <f t="shared" si="12"/>
        <v>0</v>
      </c>
      <c r="AO16" s="68" t="str">
        <f>IF(ISERROR(VLOOKUP($A16,#REF!,5,FALSE))=TRUE,"",VLOOKUP($A16,#REF!,22,FALSE)/VLOOKUP($A16,#REF!,5,FALSE))</f>
        <v/>
      </c>
      <c r="AP16" s="68" t="str">
        <f>IF(ISERROR(VLOOKUP($A16,#REF!,5,FALSE))=TRUE,"",VLOOKUP($A16,#REF!,23,FALSE)/VLOOKUP($A16,#REF!,5,FALSE))</f>
        <v/>
      </c>
      <c r="AQ16" s="14">
        <f t="shared" si="13"/>
        <v>0</v>
      </c>
      <c r="AR16" s="68" t="str">
        <f>IF(ISERROR(VLOOKUP($A16,#REF!,5,FALSE))=TRUE,"",VLOOKUP($A16,#REF!,23,FALSE)/VLOOKUP($A16,#REF!,25,FALSE))</f>
        <v/>
      </c>
      <c r="AS16" s="14" t="str">
        <f t="shared" si="14"/>
        <v/>
      </c>
      <c r="AT16" s="69" t="str">
        <f>IF(ISERROR(VLOOKUP($A16,#REF!,5,FALSE))=TRUE,"",VLOOKUP($A16,#REF!,22,FALSE)/(VLOOKUP($A16,#REF!,22,FALSE)+VLOOKUP($A16,#REF!,23,FALSE)))</f>
        <v/>
      </c>
      <c r="AU16" s="69" t="str">
        <f>IF(ISERROR(VLOOKUP($A16,#REF!,5,FALSE))=TRUE,"",VLOOKUP($A16,#REF!,23,FALSE)/(VLOOKUP($A16,#REF!,22,FALSE)+VLOOKUP($A16,#REF!,23,FALSE)))</f>
        <v/>
      </c>
      <c r="AV16" s="35" t="str">
        <f t="shared" si="15"/>
        <v/>
      </c>
      <c r="AW16" s="68" t="str">
        <f>IF(ISERROR(VLOOKUP($A16,#REF!,5,FALSE))=TRUE,"",VLOOKUP($A16,#REF!,24,FALSE)/VLOOKUP($A16,#REF!,5,FALSE))</f>
        <v/>
      </c>
      <c r="AX16" s="68" t="str">
        <f>IF(ISERROR(VLOOKUP($A16,#REF!,5,FALSE))=TRUE,"",VLOOKUP($A16,#REF!,25,FALSE)/VLOOKUP($A16,#REF!,5,FALSE))</f>
        <v/>
      </c>
      <c r="AY16" s="14">
        <f t="shared" si="16"/>
        <v>0</v>
      </c>
      <c r="AZ16" s="65" t="s">
        <v>157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9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</row>
    <row r="17" spans="1:85" x14ac:dyDescent="0.45">
      <c r="A17" s="37" t="str">
        <f>CONCATENATE(LEFT($B$3,2),"07")</f>
        <v>0207</v>
      </c>
      <c r="B17" s="36" t="str">
        <f>IF(ISERROR(VLOOKUP($A17,#REF!,4,FALSE))=TRUE,"",VLOOKUP($A17,#REF!,4,FALSE))</f>
        <v/>
      </c>
      <c r="C17" s="68" t="str">
        <f>IF(ISERROR(VLOOKUP($A17,#REF!,5,FALSE))=TRUE,"",VLOOKUP($A17,#REF!,14,FALSE)/VLOOKUP($A17,#REF!,5,FALSE))</f>
        <v/>
      </c>
      <c r="D17" s="68" t="str">
        <f>IF(ISERROR(VLOOKUP($A17,#REF!,5,FALSE))=TRUE,"",VLOOKUP($A17,#REF!,15,FALSE)/VLOOKUP($A17,#REF!,5,FALSE))</f>
        <v/>
      </c>
      <c r="E17" s="14">
        <f t="shared" si="0"/>
        <v>0</v>
      </c>
      <c r="F17" s="68" t="str">
        <f>IF(ISERROR(VLOOKUP($A17,#REF!,5,FALSE))=TRUE,"",VLOOKUP($A17,#REF!,15,FALSE)/VLOOKUP($A17,#REF!,7,FALSE))</f>
        <v/>
      </c>
      <c r="G17" s="14" t="str">
        <f t="shared" si="1"/>
        <v/>
      </c>
      <c r="H17" s="68" t="str">
        <f>IF(ISERROR(VLOOKUP($A17,#REF!,5,FALSE))=TRUE,"",VLOOKUP($A17,#REF!,15,FALSE)/VLOOKUP($A17,#REF!,9,FALSE))</f>
        <v/>
      </c>
      <c r="I17" s="14" t="str">
        <f t="shared" si="2"/>
        <v/>
      </c>
      <c r="J17" s="69" t="str">
        <f>IF(ISERROR(VLOOKUP($A17,#REF!,5,FALSE))=TRUE,"",VLOOKUP($A17,#REF!,14,FALSE)/(VLOOKUP($A17,#REF!,14,FALSE)+VLOOKUP($A17,#REF!,15,FALSE)))</f>
        <v/>
      </c>
      <c r="K17" s="69" t="str">
        <f>IF(ISERROR(VLOOKUP($A17,#REF!,5,FALSE))=TRUE,"",VLOOKUP($A17,#REF!,15,FALSE)/(VLOOKUP($A17,#REF!,14,FALSE)+VLOOKUP($A17,#REF!,15,FALSE)))</f>
        <v/>
      </c>
      <c r="L17" s="35" t="str">
        <f t="shared" si="3"/>
        <v/>
      </c>
      <c r="M17" s="68" t="str">
        <f>IF(ISERROR(VLOOKUP($A17,#REF!,5,FALSE))=TRUE,"",VLOOKUP($A17,#REF!,6,FALSE)/VLOOKUP($A17,#REF!,5,FALSE))</f>
        <v/>
      </c>
      <c r="N17" s="68" t="str">
        <f>IF(ISERROR(VLOOKUP($A17,#REF!,5,FALSE))=TRUE,"",VLOOKUP($A17,#REF!,7,FALSE)/VLOOKUP($A17,#REF!,5,FALSE))</f>
        <v/>
      </c>
      <c r="O17" s="14">
        <f t="shared" si="4"/>
        <v>0</v>
      </c>
      <c r="P17" s="68" t="str">
        <f>IF(ISERROR(VLOOKUP($A17,#REF!,5,FALSE))=TRUE,"",VLOOKUP($A17,#REF!,8,FALSE)/VLOOKUP($A17,#REF!,5,FALSE))</f>
        <v/>
      </c>
      <c r="Q17" s="68" t="str">
        <f>IF(ISERROR(VLOOKUP($A17,#REF!,5,FALSE))=TRUE,"",VLOOKUP($A17,#REF!,9,FALSE)/VLOOKUP($A17,#REF!,5,FALSE))</f>
        <v/>
      </c>
      <c r="R17" s="14">
        <f t="shared" si="5"/>
        <v>0</v>
      </c>
      <c r="S17" s="68" t="str">
        <f>IF(ISERROR(VLOOKUP($A17,#REF!,5,FALSE))=TRUE,"",VLOOKUP($A17,#REF!,18,FALSE)/VLOOKUP($A17,#REF!,5,FALSE))</f>
        <v/>
      </c>
      <c r="T17" s="68" t="str">
        <f>IF(ISERROR(VLOOKUP($A17,#REF!,5,FALSE))=TRUE,"",VLOOKUP($A17,#REF!,19,FALSE)/VLOOKUP($A17,#REF!,5,FALSE))</f>
        <v/>
      </c>
      <c r="U17" s="14">
        <f t="shared" si="6"/>
        <v>0</v>
      </c>
      <c r="V17" s="68" t="str">
        <f>IF(ISERROR(VLOOKUP($A17,#REF!,5,FALSE))=TRUE,"",VLOOKUP($A17,#REF!,19,FALSE)/VLOOKUP($A17,#REF!,21,FALSE))</f>
        <v/>
      </c>
      <c r="W17" s="14" t="str">
        <f t="shared" si="6"/>
        <v/>
      </c>
      <c r="X17" s="69" t="str">
        <f>IF(ISERROR(VLOOKUP($A17,#REF!,5,FALSE))=TRUE,"",VLOOKUP($A17,#REF!,18,FALSE)/(VLOOKUP($A17,#REF!,18,FALSE)+VLOOKUP($A17,#REF!,19,FALSE)))</f>
        <v/>
      </c>
      <c r="Y17" s="69" t="str">
        <f>IF(ISERROR(VLOOKUP($A17,#REF!,5,FALSE))=TRUE,"",VLOOKUP($A17,#REF!,19,FALSE)/(VLOOKUP($A17,#REF!,18,FALSE)+VLOOKUP($A17,#REF!,19,FALSE)))</f>
        <v/>
      </c>
      <c r="Z17" s="35" t="str">
        <f t="shared" si="7"/>
        <v/>
      </c>
      <c r="AA17" s="68" t="str">
        <f>IF(ISERROR(VLOOKUP($A17,#REF!,5,FALSE))=TRUE,"",VLOOKUP($A17,#REF!,20,FALSE)/VLOOKUP($A17,#REF!,5,FALSE))</f>
        <v/>
      </c>
      <c r="AB17" s="68" t="str">
        <f>IF(ISERROR(VLOOKUP($A17,#REF!,5,FALSE))=TRUE,"",VLOOKUP($A17,#REF!,21,FALSE)/VLOOKUP($A17,#REF!,5,FALSE))</f>
        <v/>
      </c>
      <c r="AC17" s="14">
        <f t="shared" si="8"/>
        <v>0</v>
      </c>
      <c r="AD17" s="68" t="str">
        <f>IF(ISERROR(VLOOKUP($A17,#REF!,5,FALSE))=TRUE,"",VLOOKUP($A17,#REF!,26,FALSE)/VLOOKUP($A17,#REF!,5,FALSE))</f>
        <v/>
      </c>
      <c r="AE17" s="68" t="str">
        <f>IF(ISERROR(VLOOKUP($A17,#REF!,5,FALSE))=TRUE,"",VLOOKUP($A17,#REF!,27,FALSE)/VLOOKUP($A17,#REF!,5,FALSE))</f>
        <v/>
      </c>
      <c r="AF17" s="14">
        <f t="shared" si="9"/>
        <v>0</v>
      </c>
      <c r="AG17" s="68" t="str">
        <f>IF(ISERROR(VLOOKUP($A17,#REF!,5,FALSE))=TRUE,"",VLOOKUP($A17,#REF!,27,FALSE)/VLOOKUP($A17,#REF!,29,FALSE))</f>
        <v/>
      </c>
      <c r="AH17" s="14" t="str">
        <f t="shared" si="10"/>
        <v/>
      </c>
      <c r="AI17" s="69" t="str">
        <f>IF(ISERROR(VLOOKUP($A17,#REF!,5,FALSE))=TRUE,"",VLOOKUP($A17,#REF!,26,FALSE)/(VLOOKUP($A17,#REF!,26,FALSE)+VLOOKUP($A17,#REF!,27,FALSE)))</f>
        <v/>
      </c>
      <c r="AJ17" s="69" t="str">
        <f>IF(ISERROR(VLOOKUP($A17,#REF!,5,FALSE))=TRUE,"",VLOOKUP($A17,#REF!,27,FALSE)/(VLOOKUP($A17,#REF!,26,FALSE)+VLOOKUP($A17,#REF!,27,FALSE)))</f>
        <v/>
      </c>
      <c r="AK17" s="35" t="str">
        <f t="shared" si="11"/>
        <v/>
      </c>
      <c r="AL17" s="68" t="str">
        <f>IF(ISERROR(VLOOKUP($A17,#REF!,5,FALSE))=TRUE,"",VLOOKUP($A17,#REF!,28,FALSE)/VLOOKUP($A17,#REF!,5,FALSE))</f>
        <v/>
      </c>
      <c r="AM17" s="68" t="str">
        <f>IF(ISERROR(VLOOKUP($A17,#REF!,5,FALSE))=TRUE,"",VLOOKUP($A17,#REF!,29,FALSE)/VLOOKUP($A17,#REF!,5,FALSE))</f>
        <v/>
      </c>
      <c r="AN17" s="14">
        <f t="shared" si="12"/>
        <v>0</v>
      </c>
      <c r="AO17" s="68" t="str">
        <f>IF(ISERROR(VLOOKUP($A17,#REF!,5,FALSE))=TRUE,"",VLOOKUP($A17,#REF!,22,FALSE)/VLOOKUP($A17,#REF!,5,FALSE))</f>
        <v/>
      </c>
      <c r="AP17" s="68" t="str">
        <f>IF(ISERROR(VLOOKUP($A17,#REF!,5,FALSE))=TRUE,"",VLOOKUP($A17,#REF!,23,FALSE)/VLOOKUP($A17,#REF!,5,FALSE))</f>
        <v/>
      </c>
      <c r="AQ17" s="14">
        <f t="shared" si="13"/>
        <v>0</v>
      </c>
      <c r="AR17" s="68" t="str">
        <f>IF(ISERROR(VLOOKUP($A17,#REF!,5,FALSE))=TRUE,"",VLOOKUP($A17,#REF!,23,FALSE)/VLOOKUP($A17,#REF!,25,FALSE))</f>
        <v/>
      </c>
      <c r="AS17" s="14" t="str">
        <f t="shared" si="14"/>
        <v/>
      </c>
      <c r="AT17" s="69" t="str">
        <f>IF(ISERROR(VLOOKUP($A17,#REF!,5,FALSE))=TRUE,"",VLOOKUP($A17,#REF!,22,FALSE)/(VLOOKUP($A17,#REF!,22,FALSE)+VLOOKUP($A17,#REF!,23,FALSE)))</f>
        <v/>
      </c>
      <c r="AU17" s="69" t="str">
        <f>IF(ISERROR(VLOOKUP($A17,#REF!,5,FALSE))=TRUE,"",VLOOKUP($A17,#REF!,23,FALSE)/(VLOOKUP($A17,#REF!,22,FALSE)+VLOOKUP($A17,#REF!,23,FALSE)))</f>
        <v/>
      </c>
      <c r="AV17" s="35" t="str">
        <f t="shared" si="15"/>
        <v/>
      </c>
      <c r="AW17" s="68" t="str">
        <f>IF(ISERROR(VLOOKUP($A17,#REF!,5,FALSE))=TRUE,"",VLOOKUP($A17,#REF!,24,FALSE)/VLOOKUP($A17,#REF!,5,FALSE))</f>
        <v/>
      </c>
      <c r="AX17" s="68" t="str">
        <f>IF(ISERROR(VLOOKUP($A17,#REF!,5,FALSE))=TRUE,"",VLOOKUP($A17,#REF!,25,FALSE)/VLOOKUP($A17,#REF!,5,FALSE))</f>
        <v/>
      </c>
      <c r="AY17" s="14">
        <f t="shared" si="16"/>
        <v>0</v>
      </c>
      <c r="AZ17" s="65" t="s">
        <v>158</v>
      </c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9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</row>
    <row r="18" spans="1:85" x14ac:dyDescent="0.45">
      <c r="A18" s="37" t="str">
        <f>CONCATENATE(LEFT($B$3,2),"08")</f>
        <v>0208</v>
      </c>
      <c r="B18" s="36" t="str">
        <f>IF(ISERROR(VLOOKUP($A18,#REF!,4,FALSE))=TRUE,"",VLOOKUP($A18,#REF!,4,FALSE))</f>
        <v/>
      </c>
      <c r="C18" s="68" t="str">
        <f>IF(ISERROR(VLOOKUP($A18,#REF!,5,FALSE))=TRUE,"",VLOOKUP($A18,#REF!,14,FALSE)/VLOOKUP($A18,#REF!,5,FALSE))</f>
        <v/>
      </c>
      <c r="D18" s="68" t="str">
        <f>IF(ISERROR(VLOOKUP($A18,#REF!,5,FALSE))=TRUE,"",VLOOKUP($A18,#REF!,15,FALSE)/VLOOKUP($A18,#REF!,5,FALSE))</f>
        <v/>
      </c>
      <c r="E18" s="14">
        <f t="shared" si="0"/>
        <v>0</v>
      </c>
      <c r="F18" s="68" t="str">
        <f>IF(ISERROR(VLOOKUP($A18,#REF!,5,FALSE))=TRUE,"",VLOOKUP($A18,#REF!,15,FALSE)/VLOOKUP($A18,#REF!,7,FALSE))</f>
        <v/>
      </c>
      <c r="G18" s="14" t="str">
        <f t="shared" si="1"/>
        <v/>
      </c>
      <c r="H18" s="68" t="str">
        <f>IF(ISERROR(VLOOKUP($A18,#REF!,5,FALSE))=TRUE,"",VLOOKUP($A18,#REF!,15,FALSE)/VLOOKUP($A18,#REF!,9,FALSE))</f>
        <v/>
      </c>
      <c r="I18" s="14" t="str">
        <f t="shared" si="2"/>
        <v/>
      </c>
      <c r="J18" s="69" t="str">
        <f>IF(ISERROR(VLOOKUP($A18,#REF!,5,FALSE))=TRUE,"",VLOOKUP($A18,#REF!,14,FALSE)/(VLOOKUP($A18,#REF!,14,FALSE)+VLOOKUP($A18,#REF!,15,FALSE)))</f>
        <v/>
      </c>
      <c r="K18" s="69" t="str">
        <f>IF(ISERROR(VLOOKUP($A18,#REF!,5,FALSE))=TRUE,"",VLOOKUP($A18,#REF!,15,FALSE)/(VLOOKUP($A18,#REF!,14,FALSE)+VLOOKUP($A18,#REF!,15,FALSE)))</f>
        <v/>
      </c>
      <c r="L18" s="35" t="str">
        <f t="shared" si="3"/>
        <v/>
      </c>
      <c r="M18" s="68" t="str">
        <f>IF(ISERROR(VLOOKUP($A18,#REF!,5,FALSE))=TRUE,"",VLOOKUP($A18,#REF!,6,FALSE)/VLOOKUP($A18,#REF!,5,FALSE))</f>
        <v/>
      </c>
      <c r="N18" s="68" t="str">
        <f>IF(ISERROR(VLOOKUP($A18,#REF!,5,FALSE))=TRUE,"",VLOOKUP($A18,#REF!,7,FALSE)/VLOOKUP($A18,#REF!,5,FALSE))</f>
        <v/>
      </c>
      <c r="O18" s="14">
        <f t="shared" si="4"/>
        <v>0</v>
      </c>
      <c r="P18" s="68" t="str">
        <f>IF(ISERROR(VLOOKUP($A18,#REF!,5,FALSE))=TRUE,"",VLOOKUP($A18,#REF!,8,FALSE)/VLOOKUP($A18,#REF!,5,FALSE))</f>
        <v/>
      </c>
      <c r="Q18" s="68" t="str">
        <f>IF(ISERROR(VLOOKUP($A18,#REF!,5,FALSE))=TRUE,"",VLOOKUP($A18,#REF!,9,FALSE)/VLOOKUP($A18,#REF!,5,FALSE))</f>
        <v/>
      </c>
      <c r="R18" s="14">
        <f t="shared" si="5"/>
        <v>0</v>
      </c>
      <c r="S18" s="68" t="str">
        <f>IF(ISERROR(VLOOKUP($A18,#REF!,5,FALSE))=TRUE,"",VLOOKUP($A18,#REF!,18,FALSE)/VLOOKUP($A18,#REF!,5,FALSE))</f>
        <v/>
      </c>
      <c r="T18" s="68" t="str">
        <f>IF(ISERROR(VLOOKUP($A18,#REF!,5,FALSE))=TRUE,"",VLOOKUP($A18,#REF!,19,FALSE)/VLOOKUP($A18,#REF!,5,FALSE))</f>
        <v/>
      </c>
      <c r="U18" s="14">
        <f t="shared" si="6"/>
        <v>0</v>
      </c>
      <c r="V18" s="68" t="str">
        <f>IF(ISERROR(VLOOKUP($A18,#REF!,5,FALSE))=TRUE,"",VLOOKUP($A18,#REF!,19,FALSE)/VLOOKUP($A18,#REF!,21,FALSE))</f>
        <v/>
      </c>
      <c r="W18" s="14" t="str">
        <f t="shared" si="6"/>
        <v/>
      </c>
      <c r="X18" s="69" t="str">
        <f>IF(ISERROR(VLOOKUP($A18,#REF!,5,FALSE))=TRUE,"",VLOOKUP($A18,#REF!,18,FALSE)/(VLOOKUP($A18,#REF!,18,FALSE)+VLOOKUP($A18,#REF!,19,FALSE)))</f>
        <v/>
      </c>
      <c r="Y18" s="69" t="str">
        <f>IF(ISERROR(VLOOKUP($A18,#REF!,5,FALSE))=TRUE,"",VLOOKUP($A18,#REF!,19,FALSE)/(VLOOKUP($A18,#REF!,18,FALSE)+VLOOKUP($A18,#REF!,19,FALSE)))</f>
        <v/>
      </c>
      <c r="Z18" s="35" t="str">
        <f t="shared" si="7"/>
        <v/>
      </c>
      <c r="AA18" s="68" t="str">
        <f>IF(ISERROR(VLOOKUP($A18,#REF!,5,FALSE))=TRUE,"",VLOOKUP($A18,#REF!,20,FALSE)/VLOOKUP($A18,#REF!,5,FALSE))</f>
        <v/>
      </c>
      <c r="AB18" s="68" t="str">
        <f>IF(ISERROR(VLOOKUP($A18,#REF!,5,FALSE))=TRUE,"",VLOOKUP($A18,#REF!,21,FALSE)/VLOOKUP($A18,#REF!,5,FALSE))</f>
        <v/>
      </c>
      <c r="AC18" s="14">
        <f t="shared" si="8"/>
        <v>0</v>
      </c>
      <c r="AD18" s="68" t="str">
        <f>IF(ISERROR(VLOOKUP($A18,#REF!,5,FALSE))=TRUE,"",VLOOKUP($A18,#REF!,26,FALSE)/VLOOKUP($A18,#REF!,5,FALSE))</f>
        <v/>
      </c>
      <c r="AE18" s="68" t="str">
        <f>IF(ISERROR(VLOOKUP($A18,#REF!,5,FALSE))=TRUE,"",VLOOKUP($A18,#REF!,27,FALSE)/VLOOKUP($A18,#REF!,5,FALSE))</f>
        <v/>
      </c>
      <c r="AF18" s="14">
        <f t="shared" si="9"/>
        <v>0</v>
      </c>
      <c r="AG18" s="68" t="str">
        <f>IF(ISERROR(VLOOKUP($A18,#REF!,5,FALSE))=TRUE,"",VLOOKUP($A18,#REF!,27,FALSE)/VLOOKUP($A18,#REF!,29,FALSE))</f>
        <v/>
      </c>
      <c r="AH18" s="14" t="str">
        <f t="shared" si="10"/>
        <v/>
      </c>
      <c r="AI18" s="69" t="str">
        <f>IF(ISERROR(VLOOKUP($A18,#REF!,5,FALSE))=TRUE,"",VLOOKUP($A18,#REF!,26,FALSE)/(VLOOKUP($A18,#REF!,26,FALSE)+VLOOKUP($A18,#REF!,27,FALSE)))</f>
        <v/>
      </c>
      <c r="AJ18" s="69" t="str">
        <f>IF(ISERROR(VLOOKUP($A18,#REF!,5,FALSE))=TRUE,"",VLOOKUP($A18,#REF!,27,FALSE)/(VLOOKUP($A18,#REF!,26,FALSE)+VLOOKUP($A18,#REF!,27,FALSE)))</f>
        <v/>
      </c>
      <c r="AK18" s="35" t="str">
        <f t="shared" si="11"/>
        <v/>
      </c>
      <c r="AL18" s="68" t="str">
        <f>IF(ISERROR(VLOOKUP($A18,#REF!,5,FALSE))=TRUE,"",VLOOKUP($A18,#REF!,28,FALSE)/VLOOKUP($A18,#REF!,5,FALSE))</f>
        <v/>
      </c>
      <c r="AM18" s="68" t="str">
        <f>IF(ISERROR(VLOOKUP($A18,#REF!,5,FALSE))=TRUE,"",VLOOKUP($A18,#REF!,29,FALSE)/VLOOKUP($A18,#REF!,5,FALSE))</f>
        <v/>
      </c>
      <c r="AN18" s="14">
        <f t="shared" si="12"/>
        <v>0</v>
      </c>
      <c r="AO18" s="68" t="str">
        <f>IF(ISERROR(VLOOKUP($A18,#REF!,5,FALSE))=TRUE,"",VLOOKUP($A18,#REF!,22,FALSE)/VLOOKUP($A18,#REF!,5,FALSE))</f>
        <v/>
      </c>
      <c r="AP18" s="68" t="str">
        <f>IF(ISERROR(VLOOKUP($A18,#REF!,5,FALSE))=TRUE,"",VLOOKUP($A18,#REF!,23,FALSE)/VLOOKUP($A18,#REF!,5,FALSE))</f>
        <v/>
      </c>
      <c r="AQ18" s="14">
        <f t="shared" si="13"/>
        <v>0</v>
      </c>
      <c r="AR18" s="68" t="str">
        <f>IF(ISERROR(VLOOKUP($A18,#REF!,5,FALSE))=TRUE,"",VLOOKUP($A18,#REF!,23,FALSE)/VLOOKUP($A18,#REF!,25,FALSE))</f>
        <v/>
      </c>
      <c r="AS18" s="14" t="str">
        <f t="shared" si="14"/>
        <v/>
      </c>
      <c r="AT18" s="69" t="str">
        <f>IF(ISERROR(VLOOKUP($A18,#REF!,5,FALSE))=TRUE,"",VLOOKUP($A18,#REF!,22,FALSE)/(VLOOKUP($A18,#REF!,22,FALSE)+VLOOKUP($A18,#REF!,23,FALSE)))</f>
        <v/>
      </c>
      <c r="AU18" s="69" t="str">
        <f>IF(ISERROR(VLOOKUP($A18,#REF!,5,FALSE))=TRUE,"",VLOOKUP($A18,#REF!,23,FALSE)/(VLOOKUP($A18,#REF!,22,FALSE)+VLOOKUP($A18,#REF!,23,FALSE)))</f>
        <v/>
      </c>
      <c r="AV18" s="35" t="str">
        <f t="shared" si="15"/>
        <v/>
      </c>
      <c r="AW18" s="68" t="str">
        <f>IF(ISERROR(VLOOKUP($A18,#REF!,5,FALSE))=TRUE,"",VLOOKUP($A18,#REF!,24,FALSE)/VLOOKUP($A18,#REF!,5,FALSE))</f>
        <v/>
      </c>
      <c r="AX18" s="68" t="str">
        <f>IF(ISERROR(VLOOKUP($A18,#REF!,5,FALSE))=TRUE,"",VLOOKUP($A18,#REF!,25,FALSE)/VLOOKUP($A18,#REF!,5,FALSE))</f>
        <v/>
      </c>
      <c r="AY18" s="14">
        <f t="shared" si="16"/>
        <v>0</v>
      </c>
      <c r="AZ18" s="65" t="s">
        <v>159</v>
      </c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9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</row>
    <row r="19" spans="1:85" x14ac:dyDescent="0.45">
      <c r="A19" s="37" t="str">
        <f>CONCATENATE(LEFT($B$3,2),"09")</f>
        <v>0209</v>
      </c>
      <c r="B19" s="36" t="str">
        <f>IF(ISERROR(VLOOKUP($A19,#REF!,4,FALSE))=TRUE,"",VLOOKUP($A19,#REF!,4,FALSE))</f>
        <v/>
      </c>
      <c r="C19" s="68" t="str">
        <f>IF(ISERROR(VLOOKUP($A19,#REF!,5,FALSE))=TRUE,"",VLOOKUP($A19,#REF!,14,FALSE)/VLOOKUP($A19,#REF!,5,FALSE))</f>
        <v/>
      </c>
      <c r="D19" s="68" t="str">
        <f>IF(ISERROR(VLOOKUP($A19,#REF!,5,FALSE))=TRUE,"",VLOOKUP($A19,#REF!,15,FALSE)/VLOOKUP($A19,#REF!,5,FALSE))</f>
        <v/>
      </c>
      <c r="E19" s="14">
        <f t="shared" si="0"/>
        <v>0</v>
      </c>
      <c r="F19" s="68" t="str">
        <f>IF(ISERROR(VLOOKUP($A19,#REF!,5,FALSE))=TRUE,"",VLOOKUP($A19,#REF!,15,FALSE)/VLOOKUP($A19,#REF!,7,FALSE))</f>
        <v/>
      </c>
      <c r="G19" s="14" t="str">
        <f t="shared" si="1"/>
        <v/>
      </c>
      <c r="H19" s="68" t="str">
        <f>IF(ISERROR(VLOOKUP($A19,#REF!,5,FALSE))=TRUE,"",VLOOKUP($A19,#REF!,15,FALSE)/VLOOKUP($A19,#REF!,9,FALSE))</f>
        <v/>
      </c>
      <c r="I19" s="14" t="str">
        <f t="shared" si="2"/>
        <v/>
      </c>
      <c r="J19" s="69" t="str">
        <f>IF(ISERROR(VLOOKUP($A19,#REF!,5,FALSE))=TRUE,"",VLOOKUP($A19,#REF!,14,FALSE)/(VLOOKUP($A19,#REF!,14,FALSE)+VLOOKUP($A19,#REF!,15,FALSE)))</f>
        <v/>
      </c>
      <c r="K19" s="69" t="str">
        <f>IF(ISERROR(VLOOKUP($A19,#REF!,5,FALSE))=TRUE,"",VLOOKUP($A19,#REF!,15,FALSE)/(VLOOKUP($A19,#REF!,14,FALSE)+VLOOKUP($A19,#REF!,15,FALSE)))</f>
        <v/>
      </c>
      <c r="L19" s="35" t="str">
        <f t="shared" si="3"/>
        <v/>
      </c>
      <c r="M19" s="68" t="str">
        <f>IF(ISERROR(VLOOKUP($A19,#REF!,5,FALSE))=TRUE,"",VLOOKUP($A19,#REF!,6,FALSE)/VLOOKUP($A19,#REF!,5,FALSE))</f>
        <v/>
      </c>
      <c r="N19" s="68" t="str">
        <f>IF(ISERROR(VLOOKUP($A19,#REF!,5,FALSE))=TRUE,"",VLOOKUP($A19,#REF!,7,FALSE)/VLOOKUP($A19,#REF!,5,FALSE))</f>
        <v/>
      </c>
      <c r="O19" s="14">
        <f t="shared" si="4"/>
        <v>0</v>
      </c>
      <c r="P19" s="68" t="str">
        <f>IF(ISERROR(VLOOKUP($A19,#REF!,5,FALSE))=TRUE,"",VLOOKUP($A19,#REF!,8,FALSE)/VLOOKUP($A19,#REF!,5,FALSE))</f>
        <v/>
      </c>
      <c r="Q19" s="68" t="str">
        <f>IF(ISERROR(VLOOKUP($A19,#REF!,5,FALSE))=TRUE,"",VLOOKUP($A19,#REF!,9,FALSE)/VLOOKUP($A19,#REF!,5,FALSE))</f>
        <v/>
      </c>
      <c r="R19" s="14">
        <f t="shared" si="5"/>
        <v>0</v>
      </c>
      <c r="S19" s="68" t="str">
        <f>IF(ISERROR(VLOOKUP($A19,#REF!,5,FALSE))=TRUE,"",VLOOKUP($A19,#REF!,18,FALSE)/VLOOKUP($A19,#REF!,5,FALSE))</f>
        <v/>
      </c>
      <c r="T19" s="68" t="str">
        <f>IF(ISERROR(VLOOKUP($A19,#REF!,5,FALSE))=TRUE,"",VLOOKUP($A19,#REF!,19,FALSE)/VLOOKUP($A19,#REF!,5,FALSE))</f>
        <v/>
      </c>
      <c r="U19" s="14">
        <f t="shared" si="6"/>
        <v>0</v>
      </c>
      <c r="V19" s="68" t="str">
        <f>IF(ISERROR(VLOOKUP($A19,#REF!,5,FALSE))=TRUE,"",VLOOKUP($A19,#REF!,19,FALSE)/VLOOKUP($A19,#REF!,21,FALSE))</f>
        <v/>
      </c>
      <c r="W19" s="14" t="str">
        <f t="shared" si="6"/>
        <v/>
      </c>
      <c r="X19" s="69" t="str">
        <f>IF(ISERROR(VLOOKUP($A19,#REF!,5,FALSE))=TRUE,"",VLOOKUP($A19,#REF!,18,FALSE)/(VLOOKUP($A19,#REF!,18,FALSE)+VLOOKUP($A19,#REF!,19,FALSE)))</f>
        <v/>
      </c>
      <c r="Y19" s="69" t="str">
        <f>IF(ISERROR(VLOOKUP($A19,#REF!,5,FALSE))=TRUE,"",VLOOKUP($A19,#REF!,19,FALSE)/(VLOOKUP($A19,#REF!,18,FALSE)+VLOOKUP($A19,#REF!,19,FALSE)))</f>
        <v/>
      </c>
      <c r="Z19" s="35" t="str">
        <f t="shared" si="7"/>
        <v/>
      </c>
      <c r="AA19" s="68" t="str">
        <f>IF(ISERROR(VLOOKUP($A19,#REF!,5,FALSE))=TRUE,"",VLOOKUP($A19,#REF!,20,FALSE)/VLOOKUP($A19,#REF!,5,FALSE))</f>
        <v/>
      </c>
      <c r="AB19" s="68" t="str">
        <f>IF(ISERROR(VLOOKUP($A19,#REF!,5,FALSE))=TRUE,"",VLOOKUP($A19,#REF!,21,FALSE)/VLOOKUP($A19,#REF!,5,FALSE))</f>
        <v/>
      </c>
      <c r="AC19" s="14">
        <f t="shared" si="8"/>
        <v>0</v>
      </c>
      <c r="AD19" s="68" t="str">
        <f>IF(ISERROR(VLOOKUP($A19,#REF!,5,FALSE))=TRUE,"",VLOOKUP($A19,#REF!,26,FALSE)/VLOOKUP($A19,#REF!,5,FALSE))</f>
        <v/>
      </c>
      <c r="AE19" s="68" t="str">
        <f>IF(ISERROR(VLOOKUP($A19,#REF!,5,FALSE))=TRUE,"",VLOOKUP($A19,#REF!,27,FALSE)/VLOOKUP($A19,#REF!,5,FALSE))</f>
        <v/>
      </c>
      <c r="AF19" s="14">
        <f t="shared" si="9"/>
        <v>0</v>
      </c>
      <c r="AG19" s="68" t="str">
        <f>IF(ISERROR(VLOOKUP($A19,#REF!,5,FALSE))=TRUE,"",VLOOKUP($A19,#REF!,27,FALSE)/VLOOKUP($A19,#REF!,29,FALSE))</f>
        <v/>
      </c>
      <c r="AH19" s="14" t="str">
        <f t="shared" si="10"/>
        <v/>
      </c>
      <c r="AI19" s="69" t="str">
        <f>IF(ISERROR(VLOOKUP($A19,#REF!,5,FALSE))=TRUE,"",VLOOKUP($A19,#REF!,26,FALSE)/(VLOOKUP($A19,#REF!,26,FALSE)+VLOOKUP($A19,#REF!,27,FALSE)))</f>
        <v/>
      </c>
      <c r="AJ19" s="69" t="str">
        <f>IF(ISERROR(VLOOKUP($A19,#REF!,5,FALSE))=TRUE,"",VLOOKUP($A19,#REF!,27,FALSE)/(VLOOKUP($A19,#REF!,26,FALSE)+VLOOKUP($A19,#REF!,27,FALSE)))</f>
        <v/>
      </c>
      <c r="AK19" s="35" t="str">
        <f t="shared" si="11"/>
        <v/>
      </c>
      <c r="AL19" s="68" t="str">
        <f>IF(ISERROR(VLOOKUP($A19,#REF!,5,FALSE))=TRUE,"",VLOOKUP($A19,#REF!,28,FALSE)/VLOOKUP($A19,#REF!,5,FALSE))</f>
        <v/>
      </c>
      <c r="AM19" s="68" t="str">
        <f>IF(ISERROR(VLOOKUP($A19,#REF!,5,FALSE))=TRUE,"",VLOOKUP($A19,#REF!,29,FALSE)/VLOOKUP($A19,#REF!,5,FALSE))</f>
        <v/>
      </c>
      <c r="AN19" s="14">
        <f t="shared" si="12"/>
        <v>0</v>
      </c>
      <c r="AO19" s="68" t="str">
        <f>IF(ISERROR(VLOOKUP($A19,#REF!,5,FALSE))=TRUE,"",VLOOKUP($A19,#REF!,22,FALSE)/VLOOKUP($A19,#REF!,5,FALSE))</f>
        <v/>
      </c>
      <c r="AP19" s="68" t="str">
        <f>IF(ISERROR(VLOOKUP($A19,#REF!,5,FALSE))=TRUE,"",VLOOKUP($A19,#REF!,23,FALSE)/VLOOKUP($A19,#REF!,5,FALSE))</f>
        <v/>
      </c>
      <c r="AQ19" s="14">
        <f t="shared" si="13"/>
        <v>0</v>
      </c>
      <c r="AR19" s="68" t="str">
        <f>IF(ISERROR(VLOOKUP($A19,#REF!,5,FALSE))=TRUE,"",VLOOKUP($A19,#REF!,23,FALSE)/VLOOKUP($A19,#REF!,25,FALSE))</f>
        <v/>
      </c>
      <c r="AS19" s="14" t="str">
        <f t="shared" si="14"/>
        <v/>
      </c>
      <c r="AT19" s="69" t="str">
        <f>IF(ISERROR(VLOOKUP($A19,#REF!,5,FALSE))=TRUE,"",VLOOKUP($A19,#REF!,22,FALSE)/(VLOOKUP($A19,#REF!,22,FALSE)+VLOOKUP($A19,#REF!,23,FALSE)))</f>
        <v/>
      </c>
      <c r="AU19" s="69" t="str">
        <f>IF(ISERROR(VLOOKUP($A19,#REF!,5,FALSE))=TRUE,"",VLOOKUP($A19,#REF!,23,FALSE)/(VLOOKUP($A19,#REF!,22,FALSE)+VLOOKUP($A19,#REF!,23,FALSE)))</f>
        <v/>
      </c>
      <c r="AV19" s="35" t="str">
        <f t="shared" si="15"/>
        <v/>
      </c>
      <c r="AW19" s="68" t="str">
        <f>IF(ISERROR(VLOOKUP($A19,#REF!,5,FALSE))=TRUE,"",VLOOKUP($A19,#REF!,24,FALSE)/VLOOKUP($A19,#REF!,5,FALSE))</f>
        <v/>
      </c>
      <c r="AX19" s="68" t="str">
        <f>IF(ISERROR(VLOOKUP($A19,#REF!,5,FALSE))=TRUE,"",VLOOKUP($A19,#REF!,25,FALSE)/VLOOKUP($A19,#REF!,5,FALSE))</f>
        <v/>
      </c>
      <c r="AY19" s="14">
        <f t="shared" si="16"/>
        <v>0</v>
      </c>
      <c r="AZ19" s="65" t="s">
        <v>160</v>
      </c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9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</row>
    <row r="20" spans="1:85" x14ac:dyDescent="0.45">
      <c r="A20" s="37" t="str">
        <f>CONCATENATE(LEFT($B$3,2),"10")</f>
        <v>0210</v>
      </c>
      <c r="B20" s="36" t="str">
        <f>IF(ISERROR(VLOOKUP($A20,#REF!,4,FALSE))=TRUE,"",VLOOKUP($A20,#REF!,4,FALSE))</f>
        <v/>
      </c>
      <c r="C20" s="68" t="str">
        <f>IF(ISERROR(VLOOKUP($A20,#REF!,5,FALSE))=TRUE,"",VLOOKUP($A20,#REF!,14,FALSE)/VLOOKUP($A20,#REF!,5,FALSE))</f>
        <v/>
      </c>
      <c r="D20" s="68" t="str">
        <f>IF(ISERROR(VLOOKUP($A20,#REF!,5,FALSE))=TRUE,"",VLOOKUP($A20,#REF!,15,FALSE)/VLOOKUP($A20,#REF!,5,FALSE))</f>
        <v/>
      </c>
      <c r="E20" s="14">
        <f t="shared" si="0"/>
        <v>0</v>
      </c>
      <c r="F20" s="68" t="str">
        <f>IF(ISERROR(VLOOKUP($A20,#REF!,5,FALSE))=TRUE,"",VLOOKUP($A20,#REF!,15,FALSE)/VLOOKUP($A20,#REF!,7,FALSE))</f>
        <v/>
      </c>
      <c r="G20" s="14" t="str">
        <f t="shared" si="1"/>
        <v/>
      </c>
      <c r="H20" s="68" t="str">
        <f>IF(ISERROR(VLOOKUP($A20,#REF!,5,FALSE))=TRUE,"",VLOOKUP($A20,#REF!,15,FALSE)/VLOOKUP($A20,#REF!,9,FALSE))</f>
        <v/>
      </c>
      <c r="I20" s="14" t="str">
        <f t="shared" si="2"/>
        <v/>
      </c>
      <c r="J20" s="69" t="str">
        <f>IF(ISERROR(VLOOKUP($A20,#REF!,5,FALSE))=TRUE,"",VLOOKUP($A20,#REF!,14,FALSE)/(VLOOKUP($A20,#REF!,14,FALSE)+VLOOKUP($A20,#REF!,15,FALSE)))</f>
        <v/>
      </c>
      <c r="K20" s="69" t="str">
        <f>IF(ISERROR(VLOOKUP($A20,#REF!,5,FALSE))=TRUE,"",VLOOKUP($A20,#REF!,15,FALSE)/(VLOOKUP($A20,#REF!,14,FALSE)+VLOOKUP($A20,#REF!,15,FALSE)))</f>
        <v/>
      </c>
      <c r="L20" s="35" t="str">
        <f t="shared" si="3"/>
        <v/>
      </c>
      <c r="M20" s="68" t="str">
        <f>IF(ISERROR(VLOOKUP($A20,#REF!,5,FALSE))=TRUE,"",VLOOKUP($A20,#REF!,6,FALSE)/VLOOKUP($A20,#REF!,5,FALSE))</f>
        <v/>
      </c>
      <c r="N20" s="68" t="str">
        <f>IF(ISERROR(VLOOKUP($A20,#REF!,5,FALSE))=TRUE,"",VLOOKUP($A20,#REF!,7,FALSE)/VLOOKUP($A20,#REF!,5,FALSE))</f>
        <v/>
      </c>
      <c r="O20" s="14">
        <f t="shared" si="4"/>
        <v>0</v>
      </c>
      <c r="P20" s="68" t="str">
        <f>IF(ISERROR(VLOOKUP($A20,#REF!,5,FALSE))=TRUE,"",VLOOKUP($A20,#REF!,8,FALSE)/VLOOKUP($A20,#REF!,5,FALSE))</f>
        <v/>
      </c>
      <c r="Q20" s="68" t="str">
        <f>IF(ISERROR(VLOOKUP($A20,#REF!,5,FALSE))=TRUE,"",VLOOKUP($A20,#REF!,9,FALSE)/VLOOKUP($A20,#REF!,5,FALSE))</f>
        <v/>
      </c>
      <c r="R20" s="14">
        <f t="shared" si="5"/>
        <v>0</v>
      </c>
      <c r="S20" s="68" t="str">
        <f>IF(ISERROR(VLOOKUP($A20,#REF!,5,FALSE))=TRUE,"",VLOOKUP($A20,#REF!,18,FALSE)/VLOOKUP($A20,#REF!,5,FALSE))</f>
        <v/>
      </c>
      <c r="T20" s="68" t="str">
        <f>IF(ISERROR(VLOOKUP($A20,#REF!,5,FALSE))=TRUE,"",VLOOKUP($A20,#REF!,19,FALSE)/VLOOKUP($A20,#REF!,5,FALSE))</f>
        <v/>
      </c>
      <c r="U20" s="14">
        <f t="shared" si="6"/>
        <v>0</v>
      </c>
      <c r="V20" s="68" t="str">
        <f>IF(ISERROR(VLOOKUP($A20,#REF!,5,FALSE))=TRUE,"",VLOOKUP($A20,#REF!,19,FALSE)/VLOOKUP($A20,#REF!,21,FALSE))</f>
        <v/>
      </c>
      <c r="W20" s="14" t="str">
        <f t="shared" si="6"/>
        <v/>
      </c>
      <c r="X20" s="69" t="str">
        <f>IF(ISERROR(VLOOKUP($A20,#REF!,5,FALSE))=TRUE,"",VLOOKUP($A20,#REF!,18,FALSE)/(VLOOKUP($A20,#REF!,18,FALSE)+VLOOKUP($A20,#REF!,19,FALSE)))</f>
        <v/>
      </c>
      <c r="Y20" s="69" t="str">
        <f>IF(ISERROR(VLOOKUP($A20,#REF!,5,FALSE))=TRUE,"",VLOOKUP($A20,#REF!,19,FALSE)/(VLOOKUP($A20,#REF!,18,FALSE)+VLOOKUP($A20,#REF!,19,FALSE)))</f>
        <v/>
      </c>
      <c r="Z20" s="35" t="str">
        <f t="shared" si="7"/>
        <v/>
      </c>
      <c r="AA20" s="68" t="str">
        <f>IF(ISERROR(VLOOKUP($A20,#REF!,5,FALSE))=TRUE,"",VLOOKUP($A20,#REF!,20,FALSE)/VLOOKUP($A20,#REF!,5,FALSE))</f>
        <v/>
      </c>
      <c r="AB20" s="68" t="str">
        <f>IF(ISERROR(VLOOKUP($A20,#REF!,5,FALSE))=TRUE,"",VLOOKUP($A20,#REF!,21,FALSE)/VLOOKUP($A20,#REF!,5,FALSE))</f>
        <v/>
      </c>
      <c r="AC20" s="14">
        <f t="shared" si="8"/>
        <v>0</v>
      </c>
      <c r="AD20" s="68" t="str">
        <f>IF(ISERROR(VLOOKUP($A20,#REF!,5,FALSE))=TRUE,"",VLOOKUP($A20,#REF!,26,FALSE)/VLOOKUP($A20,#REF!,5,FALSE))</f>
        <v/>
      </c>
      <c r="AE20" s="68" t="str">
        <f>IF(ISERROR(VLOOKUP($A20,#REF!,5,FALSE))=TRUE,"",VLOOKUP($A20,#REF!,27,FALSE)/VLOOKUP($A20,#REF!,5,FALSE))</f>
        <v/>
      </c>
      <c r="AF20" s="14">
        <f t="shared" si="9"/>
        <v>0</v>
      </c>
      <c r="AG20" s="68" t="str">
        <f>IF(ISERROR(VLOOKUP($A20,#REF!,5,FALSE))=TRUE,"",VLOOKUP($A20,#REF!,27,FALSE)/VLOOKUP($A20,#REF!,29,FALSE))</f>
        <v/>
      </c>
      <c r="AH20" s="14" t="str">
        <f t="shared" si="10"/>
        <v/>
      </c>
      <c r="AI20" s="69" t="str">
        <f>IF(ISERROR(VLOOKUP($A20,#REF!,5,FALSE))=TRUE,"",VLOOKUP($A20,#REF!,26,FALSE)/(VLOOKUP($A20,#REF!,26,FALSE)+VLOOKUP($A20,#REF!,27,FALSE)))</f>
        <v/>
      </c>
      <c r="AJ20" s="69" t="str">
        <f>IF(ISERROR(VLOOKUP($A20,#REF!,5,FALSE))=TRUE,"",VLOOKUP($A20,#REF!,27,FALSE)/(VLOOKUP($A20,#REF!,26,FALSE)+VLOOKUP($A20,#REF!,27,FALSE)))</f>
        <v/>
      </c>
      <c r="AK20" s="35" t="str">
        <f t="shared" si="11"/>
        <v/>
      </c>
      <c r="AL20" s="68" t="str">
        <f>IF(ISERROR(VLOOKUP($A20,#REF!,5,FALSE))=TRUE,"",VLOOKUP($A20,#REF!,28,FALSE)/VLOOKUP($A20,#REF!,5,FALSE))</f>
        <v/>
      </c>
      <c r="AM20" s="68" t="str">
        <f>IF(ISERROR(VLOOKUP($A20,#REF!,5,FALSE))=TRUE,"",VLOOKUP($A20,#REF!,29,FALSE)/VLOOKUP($A20,#REF!,5,FALSE))</f>
        <v/>
      </c>
      <c r="AN20" s="14">
        <f t="shared" si="12"/>
        <v>0</v>
      </c>
      <c r="AO20" s="68" t="str">
        <f>IF(ISERROR(VLOOKUP($A20,#REF!,5,FALSE))=TRUE,"",VLOOKUP($A20,#REF!,22,FALSE)/VLOOKUP($A20,#REF!,5,FALSE))</f>
        <v/>
      </c>
      <c r="AP20" s="68" t="str">
        <f>IF(ISERROR(VLOOKUP($A20,#REF!,5,FALSE))=TRUE,"",VLOOKUP($A20,#REF!,23,FALSE)/VLOOKUP($A20,#REF!,5,FALSE))</f>
        <v/>
      </c>
      <c r="AQ20" s="14">
        <f t="shared" si="13"/>
        <v>0</v>
      </c>
      <c r="AR20" s="68" t="str">
        <f>IF(ISERROR(VLOOKUP($A20,#REF!,5,FALSE))=TRUE,"",VLOOKUP($A20,#REF!,23,FALSE)/VLOOKUP($A20,#REF!,25,FALSE))</f>
        <v/>
      </c>
      <c r="AS20" s="14" t="str">
        <f t="shared" si="14"/>
        <v/>
      </c>
      <c r="AT20" s="69" t="str">
        <f>IF(ISERROR(VLOOKUP($A20,#REF!,5,FALSE))=TRUE,"",VLOOKUP($A20,#REF!,22,FALSE)/(VLOOKUP($A20,#REF!,22,FALSE)+VLOOKUP($A20,#REF!,23,FALSE)))</f>
        <v/>
      </c>
      <c r="AU20" s="69" t="str">
        <f>IF(ISERROR(VLOOKUP($A20,#REF!,5,FALSE))=TRUE,"",VLOOKUP($A20,#REF!,23,FALSE)/(VLOOKUP($A20,#REF!,22,FALSE)+VLOOKUP($A20,#REF!,23,FALSE)))</f>
        <v/>
      </c>
      <c r="AV20" s="35" t="str">
        <f t="shared" si="15"/>
        <v/>
      </c>
      <c r="AW20" s="68" t="str">
        <f>IF(ISERROR(VLOOKUP($A20,#REF!,5,FALSE))=TRUE,"",VLOOKUP($A20,#REF!,24,FALSE)/VLOOKUP($A20,#REF!,5,FALSE))</f>
        <v/>
      </c>
      <c r="AX20" s="68" t="str">
        <f>IF(ISERROR(VLOOKUP($A20,#REF!,5,FALSE))=TRUE,"",VLOOKUP($A20,#REF!,25,FALSE)/VLOOKUP($A20,#REF!,5,FALSE))</f>
        <v/>
      </c>
      <c r="AY20" s="14">
        <f t="shared" si="16"/>
        <v>0</v>
      </c>
      <c r="AZ20" s="65" t="s">
        <v>161</v>
      </c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9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</row>
    <row r="21" spans="1:85" x14ac:dyDescent="0.45">
      <c r="A21" s="37" t="str">
        <f>CONCATENATE(LEFT($B$3,2),"11")</f>
        <v>0211</v>
      </c>
      <c r="B21" s="36" t="str">
        <f>IF(ISERROR(VLOOKUP($A21,#REF!,4,FALSE))=TRUE,"",VLOOKUP($A21,#REF!,4,FALSE))</f>
        <v/>
      </c>
      <c r="C21" s="68" t="str">
        <f>IF(ISERROR(VLOOKUP($A21,#REF!,5,FALSE))=TRUE,"",VLOOKUP($A21,#REF!,14,FALSE)/VLOOKUP($A21,#REF!,5,FALSE))</f>
        <v/>
      </c>
      <c r="D21" s="68" t="str">
        <f>IF(ISERROR(VLOOKUP($A21,#REF!,5,FALSE))=TRUE,"",VLOOKUP($A21,#REF!,15,FALSE)/VLOOKUP($A21,#REF!,5,FALSE))</f>
        <v/>
      </c>
      <c r="E21" s="14">
        <f t="shared" si="0"/>
        <v>0</v>
      </c>
      <c r="F21" s="68" t="str">
        <f>IF(ISERROR(VLOOKUP($A21,#REF!,5,FALSE))=TRUE,"",VLOOKUP($A21,#REF!,15,FALSE)/VLOOKUP($A21,#REF!,7,FALSE))</f>
        <v/>
      </c>
      <c r="G21" s="14" t="str">
        <f t="shared" si="1"/>
        <v/>
      </c>
      <c r="H21" s="68" t="str">
        <f>IF(ISERROR(VLOOKUP($A21,#REF!,5,FALSE))=TRUE,"",VLOOKUP($A21,#REF!,15,FALSE)/VLOOKUP($A21,#REF!,9,FALSE))</f>
        <v/>
      </c>
      <c r="I21" s="14" t="str">
        <f t="shared" si="2"/>
        <v/>
      </c>
      <c r="J21" s="69" t="str">
        <f>IF(ISERROR(VLOOKUP($A21,#REF!,5,FALSE))=TRUE,"",VLOOKUP($A21,#REF!,14,FALSE)/(VLOOKUP($A21,#REF!,14,FALSE)+VLOOKUP($A21,#REF!,15,FALSE)))</f>
        <v/>
      </c>
      <c r="K21" s="69" t="str">
        <f>IF(ISERROR(VLOOKUP($A21,#REF!,5,FALSE))=TRUE,"",VLOOKUP($A21,#REF!,15,FALSE)/(VLOOKUP($A21,#REF!,14,FALSE)+VLOOKUP($A21,#REF!,15,FALSE)))</f>
        <v/>
      </c>
      <c r="L21" s="35" t="str">
        <f t="shared" si="3"/>
        <v/>
      </c>
      <c r="M21" s="68" t="str">
        <f>IF(ISERROR(VLOOKUP($A21,#REF!,5,FALSE))=TRUE,"",VLOOKUP($A21,#REF!,6,FALSE)/VLOOKUP($A21,#REF!,5,FALSE))</f>
        <v/>
      </c>
      <c r="N21" s="68" t="str">
        <f>IF(ISERROR(VLOOKUP($A21,#REF!,5,FALSE))=TRUE,"",VLOOKUP($A21,#REF!,7,FALSE)/VLOOKUP($A21,#REF!,5,FALSE))</f>
        <v/>
      </c>
      <c r="O21" s="14">
        <f t="shared" si="4"/>
        <v>0</v>
      </c>
      <c r="P21" s="68" t="str">
        <f>IF(ISERROR(VLOOKUP($A21,#REF!,5,FALSE))=TRUE,"",VLOOKUP($A21,#REF!,8,FALSE)/VLOOKUP($A21,#REF!,5,FALSE))</f>
        <v/>
      </c>
      <c r="Q21" s="68" t="str">
        <f>IF(ISERROR(VLOOKUP($A21,#REF!,5,FALSE))=TRUE,"",VLOOKUP($A21,#REF!,9,FALSE)/VLOOKUP($A21,#REF!,5,FALSE))</f>
        <v/>
      </c>
      <c r="R21" s="14">
        <f t="shared" si="5"/>
        <v>0</v>
      </c>
      <c r="S21" s="68" t="str">
        <f>IF(ISERROR(VLOOKUP($A21,#REF!,5,FALSE))=TRUE,"",VLOOKUP($A21,#REF!,18,FALSE)/VLOOKUP($A21,#REF!,5,FALSE))</f>
        <v/>
      </c>
      <c r="T21" s="68" t="str">
        <f>IF(ISERROR(VLOOKUP($A21,#REF!,5,FALSE))=TRUE,"",VLOOKUP($A21,#REF!,19,FALSE)/VLOOKUP($A21,#REF!,5,FALSE))</f>
        <v/>
      </c>
      <c r="U21" s="14">
        <f t="shared" si="6"/>
        <v>0</v>
      </c>
      <c r="V21" s="68" t="str">
        <f>IF(ISERROR(VLOOKUP($A21,#REF!,5,FALSE))=TRUE,"",VLOOKUP($A21,#REF!,19,FALSE)/VLOOKUP($A21,#REF!,21,FALSE))</f>
        <v/>
      </c>
      <c r="W21" s="14" t="str">
        <f t="shared" si="6"/>
        <v/>
      </c>
      <c r="X21" s="69" t="str">
        <f>IF(ISERROR(VLOOKUP($A21,#REF!,5,FALSE))=TRUE,"",VLOOKUP($A21,#REF!,18,FALSE)/(VLOOKUP($A21,#REF!,18,FALSE)+VLOOKUP($A21,#REF!,19,FALSE)))</f>
        <v/>
      </c>
      <c r="Y21" s="69" t="str">
        <f>IF(ISERROR(VLOOKUP($A21,#REF!,5,FALSE))=TRUE,"",VLOOKUP($A21,#REF!,19,FALSE)/(VLOOKUP($A21,#REF!,18,FALSE)+VLOOKUP($A21,#REF!,19,FALSE)))</f>
        <v/>
      </c>
      <c r="Z21" s="35" t="str">
        <f t="shared" si="7"/>
        <v/>
      </c>
      <c r="AA21" s="68" t="str">
        <f>IF(ISERROR(VLOOKUP($A21,#REF!,5,FALSE))=TRUE,"",VLOOKUP($A21,#REF!,20,FALSE)/VLOOKUP($A21,#REF!,5,FALSE))</f>
        <v/>
      </c>
      <c r="AB21" s="68" t="str">
        <f>IF(ISERROR(VLOOKUP($A21,#REF!,5,FALSE))=TRUE,"",VLOOKUP($A21,#REF!,21,FALSE)/VLOOKUP($A21,#REF!,5,FALSE))</f>
        <v/>
      </c>
      <c r="AC21" s="14">
        <f t="shared" si="8"/>
        <v>0</v>
      </c>
      <c r="AD21" s="68" t="str">
        <f>IF(ISERROR(VLOOKUP($A21,#REF!,5,FALSE))=TRUE,"",VLOOKUP($A21,#REF!,26,FALSE)/VLOOKUP($A21,#REF!,5,FALSE))</f>
        <v/>
      </c>
      <c r="AE21" s="68" t="str">
        <f>IF(ISERROR(VLOOKUP($A21,#REF!,5,FALSE))=TRUE,"",VLOOKUP($A21,#REF!,27,FALSE)/VLOOKUP($A21,#REF!,5,FALSE))</f>
        <v/>
      </c>
      <c r="AF21" s="14">
        <f t="shared" si="9"/>
        <v>0</v>
      </c>
      <c r="AG21" s="68" t="str">
        <f>IF(ISERROR(VLOOKUP($A21,#REF!,5,FALSE))=TRUE,"",VLOOKUP($A21,#REF!,27,FALSE)/VLOOKUP($A21,#REF!,29,FALSE))</f>
        <v/>
      </c>
      <c r="AH21" s="14" t="str">
        <f t="shared" si="10"/>
        <v/>
      </c>
      <c r="AI21" s="69" t="str">
        <f>IF(ISERROR(VLOOKUP($A21,#REF!,5,FALSE))=TRUE,"",VLOOKUP($A21,#REF!,26,FALSE)/(VLOOKUP($A21,#REF!,26,FALSE)+VLOOKUP($A21,#REF!,27,FALSE)))</f>
        <v/>
      </c>
      <c r="AJ21" s="69" t="str">
        <f>IF(ISERROR(VLOOKUP($A21,#REF!,5,FALSE))=TRUE,"",VLOOKUP($A21,#REF!,27,FALSE)/(VLOOKUP($A21,#REF!,26,FALSE)+VLOOKUP($A21,#REF!,27,FALSE)))</f>
        <v/>
      </c>
      <c r="AK21" s="35" t="str">
        <f t="shared" si="11"/>
        <v/>
      </c>
      <c r="AL21" s="68" t="str">
        <f>IF(ISERROR(VLOOKUP($A21,#REF!,5,FALSE))=TRUE,"",VLOOKUP($A21,#REF!,28,FALSE)/VLOOKUP($A21,#REF!,5,FALSE))</f>
        <v/>
      </c>
      <c r="AM21" s="68" t="str">
        <f>IF(ISERROR(VLOOKUP($A21,#REF!,5,FALSE))=TRUE,"",VLOOKUP($A21,#REF!,29,FALSE)/VLOOKUP($A21,#REF!,5,FALSE))</f>
        <v/>
      </c>
      <c r="AN21" s="14">
        <f t="shared" si="12"/>
        <v>0</v>
      </c>
      <c r="AO21" s="68" t="str">
        <f>IF(ISERROR(VLOOKUP($A21,#REF!,5,FALSE))=TRUE,"",VLOOKUP($A21,#REF!,22,FALSE)/VLOOKUP($A21,#REF!,5,FALSE))</f>
        <v/>
      </c>
      <c r="AP21" s="68" t="str">
        <f>IF(ISERROR(VLOOKUP($A21,#REF!,5,FALSE))=TRUE,"",VLOOKUP($A21,#REF!,23,FALSE)/VLOOKUP($A21,#REF!,5,FALSE))</f>
        <v/>
      </c>
      <c r="AQ21" s="14">
        <f t="shared" si="13"/>
        <v>0</v>
      </c>
      <c r="AR21" s="68" t="str">
        <f>IF(ISERROR(VLOOKUP($A21,#REF!,5,FALSE))=TRUE,"",VLOOKUP($A21,#REF!,23,FALSE)/VLOOKUP($A21,#REF!,25,FALSE))</f>
        <v/>
      </c>
      <c r="AS21" s="14" t="str">
        <f t="shared" si="14"/>
        <v/>
      </c>
      <c r="AT21" s="69" t="str">
        <f>IF(ISERROR(VLOOKUP($A21,#REF!,5,FALSE))=TRUE,"",VLOOKUP($A21,#REF!,22,FALSE)/(VLOOKUP($A21,#REF!,22,FALSE)+VLOOKUP($A21,#REF!,23,FALSE)))</f>
        <v/>
      </c>
      <c r="AU21" s="69" t="str">
        <f>IF(ISERROR(VLOOKUP($A21,#REF!,5,FALSE))=TRUE,"",VLOOKUP($A21,#REF!,23,FALSE)/(VLOOKUP($A21,#REF!,22,FALSE)+VLOOKUP($A21,#REF!,23,FALSE)))</f>
        <v/>
      </c>
      <c r="AV21" s="35" t="str">
        <f t="shared" si="15"/>
        <v/>
      </c>
      <c r="AW21" s="68" t="str">
        <f>IF(ISERROR(VLOOKUP($A21,#REF!,5,FALSE))=TRUE,"",VLOOKUP($A21,#REF!,24,FALSE)/VLOOKUP($A21,#REF!,5,FALSE))</f>
        <v/>
      </c>
      <c r="AX21" s="68" t="str">
        <f>IF(ISERROR(VLOOKUP($A21,#REF!,5,FALSE))=TRUE,"",VLOOKUP($A21,#REF!,25,FALSE)/VLOOKUP($A21,#REF!,5,FALSE))</f>
        <v/>
      </c>
      <c r="AY21" s="14">
        <f t="shared" si="16"/>
        <v>0</v>
      </c>
      <c r="AZ21" s="65" t="s">
        <v>162</v>
      </c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9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</row>
    <row r="22" spans="1:85" x14ac:dyDescent="0.45">
      <c r="A22" s="37" t="str">
        <f>CONCATENATE(LEFT($B$3,2),"12")</f>
        <v>0212</v>
      </c>
      <c r="B22" s="36" t="str">
        <f>IF(ISERROR(VLOOKUP($A22,#REF!,4,FALSE))=TRUE,"",VLOOKUP($A22,#REF!,4,FALSE))</f>
        <v/>
      </c>
      <c r="C22" s="68" t="str">
        <f>IF(ISERROR(VLOOKUP($A22,#REF!,5,FALSE))=TRUE,"",VLOOKUP($A22,#REF!,14,FALSE)/VLOOKUP($A22,#REF!,5,FALSE))</f>
        <v/>
      </c>
      <c r="D22" s="68" t="str">
        <f>IF(ISERROR(VLOOKUP($A22,#REF!,5,FALSE))=TRUE,"",VLOOKUP($A22,#REF!,15,FALSE)/VLOOKUP($A22,#REF!,5,FALSE))</f>
        <v/>
      </c>
      <c r="E22" s="14">
        <f t="shared" si="0"/>
        <v>0</v>
      </c>
      <c r="F22" s="68" t="str">
        <f>IF(ISERROR(VLOOKUP($A22,#REF!,5,FALSE))=TRUE,"",VLOOKUP($A22,#REF!,15,FALSE)/VLOOKUP($A22,#REF!,7,FALSE))</f>
        <v/>
      </c>
      <c r="G22" s="14" t="str">
        <f t="shared" si="1"/>
        <v/>
      </c>
      <c r="H22" s="68" t="str">
        <f>IF(ISERROR(VLOOKUP($A22,#REF!,5,FALSE))=TRUE,"",VLOOKUP($A22,#REF!,15,FALSE)/VLOOKUP($A22,#REF!,9,FALSE))</f>
        <v/>
      </c>
      <c r="I22" s="14" t="str">
        <f t="shared" si="2"/>
        <v/>
      </c>
      <c r="J22" s="69" t="str">
        <f>IF(ISERROR(VLOOKUP($A22,#REF!,5,FALSE))=TRUE,"",VLOOKUP($A22,#REF!,14,FALSE)/(VLOOKUP($A22,#REF!,14,FALSE)+VLOOKUP($A22,#REF!,15,FALSE)))</f>
        <v/>
      </c>
      <c r="K22" s="69" t="str">
        <f>IF(ISERROR(VLOOKUP($A22,#REF!,5,FALSE))=TRUE,"",VLOOKUP($A22,#REF!,15,FALSE)/(VLOOKUP($A22,#REF!,14,FALSE)+VLOOKUP($A22,#REF!,15,FALSE)))</f>
        <v/>
      </c>
      <c r="L22" s="35" t="str">
        <f t="shared" si="3"/>
        <v/>
      </c>
      <c r="M22" s="68" t="str">
        <f>IF(ISERROR(VLOOKUP($A22,#REF!,5,FALSE))=TRUE,"",VLOOKUP($A22,#REF!,6,FALSE)/VLOOKUP($A22,#REF!,5,FALSE))</f>
        <v/>
      </c>
      <c r="N22" s="68" t="str">
        <f>IF(ISERROR(VLOOKUP($A22,#REF!,5,FALSE))=TRUE,"",VLOOKUP($A22,#REF!,7,FALSE)/VLOOKUP($A22,#REF!,5,FALSE))</f>
        <v/>
      </c>
      <c r="O22" s="14">
        <f t="shared" si="4"/>
        <v>0</v>
      </c>
      <c r="P22" s="68" t="str">
        <f>IF(ISERROR(VLOOKUP($A22,#REF!,5,FALSE))=TRUE,"",VLOOKUP($A22,#REF!,8,FALSE)/VLOOKUP($A22,#REF!,5,FALSE))</f>
        <v/>
      </c>
      <c r="Q22" s="68" t="str">
        <f>IF(ISERROR(VLOOKUP($A22,#REF!,5,FALSE))=TRUE,"",VLOOKUP($A22,#REF!,9,FALSE)/VLOOKUP($A22,#REF!,5,FALSE))</f>
        <v/>
      </c>
      <c r="R22" s="14">
        <f t="shared" si="5"/>
        <v>0</v>
      </c>
      <c r="S22" s="68" t="str">
        <f>IF(ISERROR(VLOOKUP($A22,#REF!,5,FALSE))=TRUE,"",VLOOKUP($A22,#REF!,18,FALSE)/VLOOKUP($A22,#REF!,5,FALSE))</f>
        <v/>
      </c>
      <c r="T22" s="68" t="str">
        <f>IF(ISERROR(VLOOKUP($A22,#REF!,5,FALSE))=TRUE,"",VLOOKUP($A22,#REF!,19,FALSE)/VLOOKUP($A22,#REF!,5,FALSE))</f>
        <v/>
      </c>
      <c r="U22" s="14">
        <f t="shared" si="6"/>
        <v>0</v>
      </c>
      <c r="V22" s="68" t="str">
        <f>IF(ISERROR(VLOOKUP($A22,#REF!,5,FALSE))=TRUE,"",VLOOKUP($A22,#REF!,19,FALSE)/VLOOKUP($A22,#REF!,21,FALSE))</f>
        <v/>
      </c>
      <c r="W22" s="14" t="str">
        <f t="shared" si="6"/>
        <v/>
      </c>
      <c r="X22" s="69" t="str">
        <f>IF(ISERROR(VLOOKUP($A22,#REF!,5,FALSE))=TRUE,"",VLOOKUP($A22,#REF!,18,FALSE)/(VLOOKUP($A22,#REF!,18,FALSE)+VLOOKUP($A22,#REF!,19,FALSE)))</f>
        <v/>
      </c>
      <c r="Y22" s="69" t="str">
        <f>IF(ISERROR(VLOOKUP($A22,#REF!,5,FALSE))=TRUE,"",VLOOKUP($A22,#REF!,19,FALSE)/(VLOOKUP($A22,#REF!,18,FALSE)+VLOOKUP($A22,#REF!,19,FALSE)))</f>
        <v/>
      </c>
      <c r="Z22" s="35" t="str">
        <f t="shared" si="7"/>
        <v/>
      </c>
      <c r="AA22" s="68" t="str">
        <f>IF(ISERROR(VLOOKUP($A22,#REF!,5,FALSE))=TRUE,"",VLOOKUP($A22,#REF!,20,FALSE)/VLOOKUP($A22,#REF!,5,FALSE))</f>
        <v/>
      </c>
      <c r="AB22" s="68" t="str">
        <f>IF(ISERROR(VLOOKUP($A22,#REF!,5,FALSE))=TRUE,"",VLOOKUP($A22,#REF!,21,FALSE)/VLOOKUP($A22,#REF!,5,FALSE))</f>
        <v/>
      </c>
      <c r="AC22" s="14">
        <f t="shared" si="8"/>
        <v>0</v>
      </c>
      <c r="AD22" s="68" t="str">
        <f>IF(ISERROR(VLOOKUP($A22,#REF!,5,FALSE))=TRUE,"",VLOOKUP($A22,#REF!,26,FALSE)/VLOOKUP($A22,#REF!,5,FALSE))</f>
        <v/>
      </c>
      <c r="AE22" s="68" t="str">
        <f>IF(ISERROR(VLOOKUP($A22,#REF!,5,FALSE))=TRUE,"",VLOOKUP($A22,#REF!,27,FALSE)/VLOOKUP($A22,#REF!,5,FALSE))</f>
        <v/>
      </c>
      <c r="AF22" s="14">
        <f t="shared" si="9"/>
        <v>0</v>
      </c>
      <c r="AG22" s="68" t="str">
        <f>IF(ISERROR(VLOOKUP($A22,#REF!,5,FALSE))=TRUE,"",VLOOKUP($A22,#REF!,27,FALSE)/VLOOKUP($A22,#REF!,29,FALSE))</f>
        <v/>
      </c>
      <c r="AH22" s="14" t="str">
        <f t="shared" si="10"/>
        <v/>
      </c>
      <c r="AI22" s="69" t="str">
        <f>IF(ISERROR(VLOOKUP($A22,#REF!,5,FALSE))=TRUE,"",VLOOKUP($A22,#REF!,26,FALSE)/(VLOOKUP($A22,#REF!,26,FALSE)+VLOOKUP($A22,#REF!,27,FALSE)))</f>
        <v/>
      </c>
      <c r="AJ22" s="69" t="str">
        <f>IF(ISERROR(VLOOKUP($A22,#REF!,5,FALSE))=TRUE,"",VLOOKUP($A22,#REF!,27,FALSE)/(VLOOKUP($A22,#REF!,26,FALSE)+VLOOKUP($A22,#REF!,27,FALSE)))</f>
        <v/>
      </c>
      <c r="AK22" s="35" t="str">
        <f t="shared" si="11"/>
        <v/>
      </c>
      <c r="AL22" s="68" t="str">
        <f>IF(ISERROR(VLOOKUP($A22,#REF!,5,FALSE))=TRUE,"",VLOOKUP($A22,#REF!,28,FALSE)/VLOOKUP($A22,#REF!,5,FALSE))</f>
        <v/>
      </c>
      <c r="AM22" s="68" t="str">
        <f>IF(ISERROR(VLOOKUP($A22,#REF!,5,FALSE))=TRUE,"",VLOOKUP($A22,#REF!,29,FALSE)/VLOOKUP($A22,#REF!,5,FALSE))</f>
        <v/>
      </c>
      <c r="AN22" s="14">
        <f t="shared" si="12"/>
        <v>0</v>
      </c>
      <c r="AO22" s="68" t="str">
        <f>IF(ISERROR(VLOOKUP($A22,#REF!,5,FALSE))=TRUE,"",VLOOKUP($A22,#REF!,22,FALSE)/VLOOKUP($A22,#REF!,5,FALSE))</f>
        <v/>
      </c>
      <c r="AP22" s="68" t="str">
        <f>IF(ISERROR(VLOOKUP($A22,#REF!,5,FALSE))=TRUE,"",VLOOKUP($A22,#REF!,23,FALSE)/VLOOKUP($A22,#REF!,5,FALSE))</f>
        <v/>
      </c>
      <c r="AQ22" s="14">
        <f t="shared" si="13"/>
        <v>0</v>
      </c>
      <c r="AR22" s="68" t="str">
        <f>IF(ISERROR(VLOOKUP($A22,#REF!,5,FALSE))=TRUE,"",VLOOKUP($A22,#REF!,23,FALSE)/VLOOKUP($A22,#REF!,25,FALSE))</f>
        <v/>
      </c>
      <c r="AS22" s="14" t="str">
        <f t="shared" si="14"/>
        <v/>
      </c>
      <c r="AT22" s="69" t="str">
        <f>IF(ISERROR(VLOOKUP($A22,#REF!,5,FALSE))=TRUE,"",VLOOKUP($A22,#REF!,22,FALSE)/(VLOOKUP($A22,#REF!,22,FALSE)+VLOOKUP($A22,#REF!,23,FALSE)))</f>
        <v/>
      </c>
      <c r="AU22" s="69" t="str">
        <f>IF(ISERROR(VLOOKUP($A22,#REF!,5,FALSE))=TRUE,"",VLOOKUP($A22,#REF!,23,FALSE)/(VLOOKUP($A22,#REF!,22,FALSE)+VLOOKUP($A22,#REF!,23,FALSE)))</f>
        <v/>
      </c>
      <c r="AV22" s="35" t="str">
        <f t="shared" si="15"/>
        <v/>
      </c>
      <c r="AW22" s="68" t="str">
        <f>IF(ISERROR(VLOOKUP($A22,#REF!,5,FALSE))=TRUE,"",VLOOKUP($A22,#REF!,24,FALSE)/VLOOKUP($A22,#REF!,5,FALSE))</f>
        <v/>
      </c>
      <c r="AX22" s="68" t="str">
        <f>IF(ISERROR(VLOOKUP($A22,#REF!,5,FALSE))=TRUE,"",VLOOKUP($A22,#REF!,25,FALSE)/VLOOKUP($A22,#REF!,5,FALSE))</f>
        <v/>
      </c>
      <c r="AY22" s="14">
        <f t="shared" si="16"/>
        <v>0</v>
      </c>
      <c r="AZ22" s="65" t="s">
        <v>163</v>
      </c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9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</row>
    <row r="23" spans="1:85" x14ac:dyDescent="0.45">
      <c r="A23" s="37" t="str">
        <f>CONCATENATE(LEFT($B$3,2),"13")</f>
        <v>0213</v>
      </c>
      <c r="B23" s="36" t="str">
        <f>IF(ISERROR(VLOOKUP($A23,#REF!,4,FALSE))=TRUE,"",VLOOKUP($A23,#REF!,4,FALSE))</f>
        <v/>
      </c>
      <c r="C23" s="68" t="str">
        <f>IF(ISERROR(VLOOKUP($A23,#REF!,5,FALSE))=TRUE,"",VLOOKUP($A23,#REF!,14,FALSE)/VLOOKUP($A23,#REF!,5,FALSE))</f>
        <v/>
      </c>
      <c r="D23" s="68" t="str">
        <f>IF(ISERROR(VLOOKUP($A23,#REF!,5,FALSE))=TRUE,"",VLOOKUP($A23,#REF!,15,FALSE)/VLOOKUP($A23,#REF!,5,FALSE))</f>
        <v/>
      </c>
      <c r="E23" s="14">
        <f t="shared" si="0"/>
        <v>0</v>
      </c>
      <c r="F23" s="68" t="str">
        <f>IF(ISERROR(VLOOKUP($A23,#REF!,5,FALSE))=TRUE,"",VLOOKUP($A23,#REF!,15,FALSE)/VLOOKUP($A23,#REF!,7,FALSE))</f>
        <v/>
      </c>
      <c r="G23" s="14" t="str">
        <f t="shared" si="1"/>
        <v/>
      </c>
      <c r="H23" s="68" t="str">
        <f>IF(ISERROR(VLOOKUP($A23,#REF!,5,FALSE))=TRUE,"",VLOOKUP($A23,#REF!,15,FALSE)/VLOOKUP($A23,#REF!,9,FALSE))</f>
        <v/>
      </c>
      <c r="I23" s="14" t="str">
        <f t="shared" si="2"/>
        <v/>
      </c>
      <c r="J23" s="69" t="str">
        <f>IF(ISERROR(VLOOKUP($A23,#REF!,5,FALSE))=TRUE,"",VLOOKUP($A23,#REF!,14,FALSE)/(VLOOKUP($A23,#REF!,14,FALSE)+VLOOKUP($A23,#REF!,15,FALSE)))</f>
        <v/>
      </c>
      <c r="K23" s="69" t="str">
        <f>IF(ISERROR(VLOOKUP($A23,#REF!,5,FALSE))=TRUE,"",VLOOKUP($A23,#REF!,15,FALSE)/(VLOOKUP($A23,#REF!,14,FALSE)+VLOOKUP($A23,#REF!,15,FALSE)))</f>
        <v/>
      </c>
      <c r="L23" s="35" t="str">
        <f t="shared" si="3"/>
        <v/>
      </c>
      <c r="M23" s="68" t="str">
        <f>IF(ISERROR(VLOOKUP($A23,#REF!,5,FALSE))=TRUE,"",VLOOKUP($A23,#REF!,6,FALSE)/VLOOKUP($A23,#REF!,5,FALSE))</f>
        <v/>
      </c>
      <c r="N23" s="68" t="str">
        <f>IF(ISERROR(VLOOKUP($A23,#REF!,5,FALSE))=TRUE,"",VLOOKUP($A23,#REF!,7,FALSE)/VLOOKUP($A23,#REF!,5,FALSE))</f>
        <v/>
      </c>
      <c r="O23" s="14">
        <f t="shared" si="4"/>
        <v>0</v>
      </c>
      <c r="P23" s="68" t="str">
        <f>IF(ISERROR(VLOOKUP($A23,#REF!,5,FALSE))=TRUE,"",VLOOKUP($A23,#REF!,8,FALSE)/VLOOKUP($A23,#REF!,5,FALSE))</f>
        <v/>
      </c>
      <c r="Q23" s="68" t="str">
        <f>IF(ISERROR(VLOOKUP($A23,#REF!,5,FALSE))=TRUE,"",VLOOKUP($A23,#REF!,9,FALSE)/VLOOKUP($A23,#REF!,5,FALSE))</f>
        <v/>
      </c>
      <c r="R23" s="14">
        <f t="shared" si="5"/>
        <v>0</v>
      </c>
      <c r="S23" s="68" t="str">
        <f>IF(ISERROR(VLOOKUP($A23,#REF!,5,FALSE))=TRUE,"",VLOOKUP($A23,#REF!,18,FALSE)/VLOOKUP($A23,#REF!,5,FALSE))</f>
        <v/>
      </c>
      <c r="T23" s="68" t="str">
        <f>IF(ISERROR(VLOOKUP($A23,#REF!,5,FALSE))=TRUE,"",VLOOKUP($A23,#REF!,19,FALSE)/VLOOKUP($A23,#REF!,5,FALSE))</f>
        <v/>
      </c>
      <c r="U23" s="14">
        <f t="shared" si="6"/>
        <v>0</v>
      </c>
      <c r="V23" s="68" t="str">
        <f>IF(ISERROR(VLOOKUP($A23,#REF!,5,FALSE))=TRUE,"",VLOOKUP($A23,#REF!,19,FALSE)/VLOOKUP($A23,#REF!,21,FALSE))</f>
        <v/>
      </c>
      <c r="W23" s="14" t="str">
        <f t="shared" si="6"/>
        <v/>
      </c>
      <c r="X23" s="69" t="str">
        <f>IF(ISERROR(VLOOKUP($A23,#REF!,5,FALSE))=TRUE,"",VLOOKUP($A23,#REF!,18,FALSE)/(VLOOKUP($A23,#REF!,18,FALSE)+VLOOKUP($A23,#REF!,19,FALSE)))</f>
        <v/>
      </c>
      <c r="Y23" s="69" t="str">
        <f>IF(ISERROR(VLOOKUP($A23,#REF!,5,FALSE))=TRUE,"",VLOOKUP($A23,#REF!,19,FALSE)/(VLOOKUP($A23,#REF!,18,FALSE)+VLOOKUP($A23,#REF!,19,FALSE)))</f>
        <v/>
      </c>
      <c r="Z23" s="35" t="str">
        <f t="shared" si="7"/>
        <v/>
      </c>
      <c r="AA23" s="68" t="str">
        <f>IF(ISERROR(VLOOKUP($A23,#REF!,5,FALSE))=TRUE,"",VLOOKUP($A23,#REF!,20,FALSE)/VLOOKUP($A23,#REF!,5,FALSE))</f>
        <v/>
      </c>
      <c r="AB23" s="68" t="str">
        <f>IF(ISERROR(VLOOKUP($A23,#REF!,5,FALSE))=TRUE,"",VLOOKUP($A23,#REF!,21,FALSE)/VLOOKUP($A23,#REF!,5,FALSE))</f>
        <v/>
      </c>
      <c r="AC23" s="14">
        <f t="shared" si="8"/>
        <v>0</v>
      </c>
      <c r="AD23" s="68" t="str">
        <f>IF(ISERROR(VLOOKUP($A23,#REF!,5,FALSE))=TRUE,"",VLOOKUP($A23,#REF!,26,FALSE)/VLOOKUP($A23,#REF!,5,FALSE))</f>
        <v/>
      </c>
      <c r="AE23" s="68" t="str">
        <f>IF(ISERROR(VLOOKUP($A23,#REF!,5,FALSE))=TRUE,"",VLOOKUP($A23,#REF!,27,FALSE)/VLOOKUP($A23,#REF!,5,FALSE))</f>
        <v/>
      </c>
      <c r="AF23" s="14">
        <f t="shared" si="9"/>
        <v>0</v>
      </c>
      <c r="AG23" s="68" t="str">
        <f>IF(ISERROR(VLOOKUP($A23,#REF!,5,FALSE))=TRUE,"",VLOOKUP($A23,#REF!,27,FALSE)/VLOOKUP($A23,#REF!,29,FALSE))</f>
        <v/>
      </c>
      <c r="AH23" s="14" t="str">
        <f t="shared" si="10"/>
        <v/>
      </c>
      <c r="AI23" s="69" t="str">
        <f>IF(ISERROR(VLOOKUP($A23,#REF!,5,FALSE))=TRUE,"",VLOOKUP($A23,#REF!,26,FALSE)/(VLOOKUP($A23,#REF!,26,FALSE)+VLOOKUP($A23,#REF!,27,FALSE)))</f>
        <v/>
      </c>
      <c r="AJ23" s="69" t="str">
        <f>IF(ISERROR(VLOOKUP($A23,#REF!,5,FALSE))=TRUE,"",VLOOKUP($A23,#REF!,27,FALSE)/(VLOOKUP($A23,#REF!,26,FALSE)+VLOOKUP($A23,#REF!,27,FALSE)))</f>
        <v/>
      </c>
      <c r="AK23" s="35" t="str">
        <f t="shared" si="11"/>
        <v/>
      </c>
      <c r="AL23" s="68" t="str">
        <f>IF(ISERROR(VLOOKUP($A23,#REF!,5,FALSE))=TRUE,"",VLOOKUP($A23,#REF!,28,FALSE)/VLOOKUP($A23,#REF!,5,FALSE))</f>
        <v/>
      </c>
      <c r="AM23" s="68" t="str">
        <f>IF(ISERROR(VLOOKUP($A23,#REF!,5,FALSE))=TRUE,"",VLOOKUP($A23,#REF!,29,FALSE)/VLOOKUP($A23,#REF!,5,FALSE))</f>
        <v/>
      </c>
      <c r="AN23" s="14">
        <f t="shared" si="12"/>
        <v>0</v>
      </c>
      <c r="AO23" s="68" t="str">
        <f>IF(ISERROR(VLOOKUP($A23,#REF!,5,FALSE))=TRUE,"",VLOOKUP($A23,#REF!,22,FALSE)/VLOOKUP($A23,#REF!,5,FALSE))</f>
        <v/>
      </c>
      <c r="AP23" s="68" t="str">
        <f>IF(ISERROR(VLOOKUP($A23,#REF!,5,FALSE))=TRUE,"",VLOOKUP($A23,#REF!,23,FALSE)/VLOOKUP($A23,#REF!,5,FALSE))</f>
        <v/>
      </c>
      <c r="AQ23" s="14">
        <f t="shared" si="13"/>
        <v>0</v>
      </c>
      <c r="AR23" s="68" t="str">
        <f>IF(ISERROR(VLOOKUP($A23,#REF!,5,FALSE))=TRUE,"",VLOOKUP($A23,#REF!,23,FALSE)/VLOOKUP($A23,#REF!,25,FALSE))</f>
        <v/>
      </c>
      <c r="AS23" s="14" t="str">
        <f t="shared" si="14"/>
        <v/>
      </c>
      <c r="AT23" s="69" t="str">
        <f>IF(ISERROR(VLOOKUP($A23,#REF!,5,FALSE))=TRUE,"",VLOOKUP($A23,#REF!,22,FALSE)/(VLOOKUP($A23,#REF!,22,FALSE)+VLOOKUP($A23,#REF!,23,FALSE)))</f>
        <v/>
      </c>
      <c r="AU23" s="69" t="str">
        <f>IF(ISERROR(VLOOKUP($A23,#REF!,5,FALSE))=TRUE,"",VLOOKUP($A23,#REF!,23,FALSE)/(VLOOKUP($A23,#REF!,22,FALSE)+VLOOKUP($A23,#REF!,23,FALSE)))</f>
        <v/>
      </c>
      <c r="AV23" s="35" t="str">
        <f t="shared" si="15"/>
        <v/>
      </c>
      <c r="AW23" s="68" t="str">
        <f>IF(ISERROR(VLOOKUP($A23,#REF!,5,FALSE))=TRUE,"",VLOOKUP($A23,#REF!,24,FALSE)/VLOOKUP($A23,#REF!,5,FALSE))</f>
        <v/>
      </c>
      <c r="AX23" s="68" t="str">
        <f>IF(ISERROR(VLOOKUP($A23,#REF!,5,FALSE))=TRUE,"",VLOOKUP($A23,#REF!,25,FALSE)/VLOOKUP($A23,#REF!,5,FALSE))</f>
        <v/>
      </c>
      <c r="AY23" s="14">
        <f t="shared" si="16"/>
        <v>0</v>
      </c>
      <c r="AZ23" s="65" t="s">
        <v>164</v>
      </c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9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</row>
    <row r="24" spans="1:85" x14ac:dyDescent="0.45">
      <c r="A24" s="37" t="str">
        <f>CONCATENATE(LEFT($B$3,2),"14")</f>
        <v>0214</v>
      </c>
      <c r="B24" s="36" t="str">
        <f>IF(ISERROR(VLOOKUP($A24,#REF!,4,FALSE))=TRUE,"",VLOOKUP($A24,#REF!,4,FALSE))</f>
        <v/>
      </c>
      <c r="C24" s="68" t="str">
        <f>IF(ISERROR(VLOOKUP($A24,#REF!,5,FALSE))=TRUE,"",VLOOKUP($A24,#REF!,14,FALSE)/VLOOKUP($A24,#REF!,5,FALSE))</f>
        <v/>
      </c>
      <c r="D24" s="68" t="str">
        <f>IF(ISERROR(VLOOKUP($A24,#REF!,5,FALSE))=TRUE,"",VLOOKUP($A24,#REF!,15,FALSE)/VLOOKUP($A24,#REF!,5,FALSE))</f>
        <v/>
      </c>
      <c r="E24" s="14">
        <f t="shared" si="0"/>
        <v>0</v>
      </c>
      <c r="F24" s="68" t="str">
        <f>IF(ISERROR(VLOOKUP($A24,#REF!,5,FALSE))=TRUE,"",VLOOKUP($A24,#REF!,15,FALSE)/VLOOKUP($A24,#REF!,7,FALSE))</f>
        <v/>
      </c>
      <c r="G24" s="14" t="str">
        <f t="shared" si="1"/>
        <v/>
      </c>
      <c r="H24" s="68" t="str">
        <f>IF(ISERROR(VLOOKUP($A24,#REF!,5,FALSE))=TRUE,"",VLOOKUP($A24,#REF!,15,FALSE)/VLOOKUP($A24,#REF!,9,FALSE))</f>
        <v/>
      </c>
      <c r="I24" s="14" t="str">
        <f t="shared" si="2"/>
        <v/>
      </c>
      <c r="J24" s="69" t="str">
        <f>IF(ISERROR(VLOOKUP($A24,#REF!,5,FALSE))=TRUE,"",VLOOKUP($A24,#REF!,14,FALSE)/(VLOOKUP($A24,#REF!,14,FALSE)+VLOOKUP($A24,#REF!,15,FALSE)))</f>
        <v/>
      </c>
      <c r="K24" s="69" t="str">
        <f>IF(ISERROR(VLOOKUP($A24,#REF!,5,FALSE))=TRUE,"",VLOOKUP($A24,#REF!,15,FALSE)/(VLOOKUP($A24,#REF!,14,FALSE)+VLOOKUP($A24,#REF!,15,FALSE)))</f>
        <v/>
      </c>
      <c r="L24" s="35" t="str">
        <f t="shared" si="3"/>
        <v/>
      </c>
      <c r="M24" s="68" t="str">
        <f>IF(ISERROR(VLOOKUP($A24,#REF!,5,FALSE))=TRUE,"",VLOOKUP($A24,#REF!,6,FALSE)/VLOOKUP($A24,#REF!,5,FALSE))</f>
        <v/>
      </c>
      <c r="N24" s="68" t="str">
        <f>IF(ISERROR(VLOOKUP($A24,#REF!,5,FALSE))=TRUE,"",VLOOKUP($A24,#REF!,7,FALSE)/VLOOKUP($A24,#REF!,5,FALSE))</f>
        <v/>
      </c>
      <c r="O24" s="14">
        <f t="shared" si="4"/>
        <v>0</v>
      </c>
      <c r="P24" s="68" t="str">
        <f>IF(ISERROR(VLOOKUP($A24,#REF!,5,FALSE))=TRUE,"",VLOOKUP($A24,#REF!,8,FALSE)/VLOOKUP($A24,#REF!,5,FALSE))</f>
        <v/>
      </c>
      <c r="Q24" s="68" t="str">
        <f>IF(ISERROR(VLOOKUP($A24,#REF!,5,FALSE))=TRUE,"",VLOOKUP($A24,#REF!,9,FALSE)/VLOOKUP($A24,#REF!,5,FALSE))</f>
        <v/>
      </c>
      <c r="R24" s="14">
        <f t="shared" si="5"/>
        <v>0</v>
      </c>
      <c r="S24" s="68" t="str">
        <f>IF(ISERROR(VLOOKUP($A24,#REF!,5,FALSE))=TRUE,"",VLOOKUP($A24,#REF!,18,FALSE)/VLOOKUP($A24,#REF!,5,FALSE))</f>
        <v/>
      </c>
      <c r="T24" s="68" t="str">
        <f>IF(ISERROR(VLOOKUP($A24,#REF!,5,FALSE))=TRUE,"",VLOOKUP($A24,#REF!,19,FALSE)/VLOOKUP($A24,#REF!,5,FALSE))</f>
        <v/>
      </c>
      <c r="U24" s="14">
        <f t="shared" si="6"/>
        <v>0</v>
      </c>
      <c r="V24" s="68" t="str">
        <f>IF(ISERROR(VLOOKUP($A24,#REF!,5,FALSE))=TRUE,"",VLOOKUP($A24,#REF!,19,FALSE)/VLOOKUP($A24,#REF!,21,FALSE))</f>
        <v/>
      </c>
      <c r="W24" s="14" t="str">
        <f t="shared" si="6"/>
        <v/>
      </c>
      <c r="X24" s="69" t="str">
        <f>IF(ISERROR(VLOOKUP($A24,#REF!,5,FALSE))=TRUE,"",VLOOKUP($A24,#REF!,18,FALSE)/(VLOOKUP($A24,#REF!,18,FALSE)+VLOOKUP($A24,#REF!,19,FALSE)))</f>
        <v/>
      </c>
      <c r="Y24" s="69" t="str">
        <f>IF(ISERROR(VLOOKUP($A24,#REF!,5,FALSE))=TRUE,"",VLOOKUP($A24,#REF!,19,FALSE)/(VLOOKUP($A24,#REF!,18,FALSE)+VLOOKUP($A24,#REF!,19,FALSE)))</f>
        <v/>
      </c>
      <c r="Z24" s="35" t="str">
        <f t="shared" si="7"/>
        <v/>
      </c>
      <c r="AA24" s="68" t="str">
        <f>IF(ISERROR(VLOOKUP($A24,#REF!,5,FALSE))=TRUE,"",VLOOKUP($A24,#REF!,20,FALSE)/VLOOKUP($A24,#REF!,5,FALSE))</f>
        <v/>
      </c>
      <c r="AB24" s="68" t="str">
        <f>IF(ISERROR(VLOOKUP($A24,#REF!,5,FALSE))=TRUE,"",VLOOKUP($A24,#REF!,21,FALSE)/VLOOKUP($A24,#REF!,5,FALSE))</f>
        <v/>
      </c>
      <c r="AC24" s="14">
        <f t="shared" si="8"/>
        <v>0</v>
      </c>
      <c r="AD24" s="68" t="str">
        <f>IF(ISERROR(VLOOKUP($A24,#REF!,5,FALSE))=TRUE,"",VLOOKUP($A24,#REF!,26,FALSE)/VLOOKUP($A24,#REF!,5,FALSE))</f>
        <v/>
      </c>
      <c r="AE24" s="68" t="str">
        <f>IF(ISERROR(VLOOKUP($A24,#REF!,5,FALSE))=TRUE,"",VLOOKUP($A24,#REF!,27,FALSE)/VLOOKUP($A24,#REF!,5,FALSE))</f>
        <v/>
      </c>
      <c r="AF24" s="14">
        <f t="shared" si="9"/>
        <v>0</v>
      </c>
      <c r="AG24" s="68" t="str">
        <f>IF(ISERROR(VLOOKUP($A24,#REF!,5,FALSE))=TRUE,"",VLOOKUP($A24,#REF!,27,FALSE)/VLOOKUP($A24,#REF!,29,FALSE))</f>
        <v/>
      </c>
      <c r="AH24" s="14" t="str">
        <f t="shared" si="10"/>
        <v/>
      </c>
      <c r="AI24" s="69" t="str">
        <f>IF(ISERROR(VLOOKUP($A24,#REF!,5,FALSE))=TRUE,"",VLOOKUP($A24,#REF!,26,FALSE)/(VLOOKUP($A24,#REF!,26,FALSE)+VLOOKUP($A24,#REF!,27,FALSE)))</f>
        <v/>
      </c>
      <c r="AJ24" s="69" t="str">
        <f>IF(ISERROR(VLOOKUP($A24,#REF!,5,FALSE))=TRUE,"",VLOOKUP($A24,#REF!,27,FALSE)/(VLOOKUP($A24,#REF!,26,FALSE)+VLOOKUP($A24,#REF!,27,FALSE)))</f>
        <v/>
      </c>
      <c r="AK24" s="35" t="str">
        <f t="shared" si="11"/>
        <v/>
      </c>
      <c r="AL24" s="68" t="str">
        <f>IF(ISERROR(VLOOKUP($A24,#REF!,5,FALSE))=TRUE,"",VLOOKUP($A24,#REF!,28,FALSE)/VLOOKUP($A24,#REF!,5,FALSE))</f>
        <v/>
      </c>
      <c r="AM24" s="68" t="str">
        <f>IF(ISERROR(VLOOKUP($A24,#REF!,5,FALSE))=TRUE,"",VLOOKUP($A24,#REF!,29,FALSE)/VLOOKUP($A24,#REF!,5,FALSE))</f>
        <v/>
      </c>
      <c r="AN24" s="14">
        <f t="shared" si="12"/>
        <v>0</v>
      </c>
      <c r="AO24" s="68" t="str">
        <f>IF(ISERROR(VLOOKUP($A24,#REF!,5,FALSE))=TRUE,"",VLOOKUP($A24,#REF!,22,FALSE)/VLOOKUP($A24,#REF!,5,FALSE))</f>
        <v/>
      </c>
      <c r="AP24" s="68" t="str">
        <f>IF(ISERROR(VLOOKUP($A24,#REF!,5,FALSE))=TRUE,"",VLOOKUP($A24,#REF!,23,FALSE)/VLOOKUP($A24,#REF!,5,FALSE))</f>
        <v/>
      </c>
      <c r="AQ24" s="14">
        <f t="shared" si="13"/>
        <v>0</v>
      </c>
      <c r="AR24" s="68" t="str">
        <f>IF(ISERROR(VLOOKUP($A24,#REF!,5,FALSE))=TRUE,"",VLOOKUP($A24,#REF!,23,FALSE)/VLOOKUP($A24,#REF!,25,FALSE))</f>
        <v/>
      </c>
      <c r="AS24" s="14" t="str">
        <f t="shared" si="14"/>
        <v/>
      </c>
      <c r="AT24" s="69" t="str">
        <f>IF(ISERROR(VLOOKUP($A24,#REF!,5,FALSE))=TRUE,"",VLOOKUP($A24,#REF!,22,FALSE)/(VLOOKUP($A24,#REF!,22,FALSE)+VLOOKUP($A24,#REF!,23,FALSE)))</f>
        <v/>
      </c>
      <c r="AU24" s="69" t="str">
        <f>IF(ISERROR(VLOOKUP($A24,#REF!,5,FALSE))=TRUE,"",VLOOKUP($A24,#REF!,23,FALSE)/(VLOOKUP($A24,#REF!,22,FALSE)+VLOOKUP($A24,#REF!,23,FALSE)))</f>
        <v/>
      </c>
      <c r="AV24" s="35" t="str">
        <f t="shared" si="15"/>
        <v/>
      </c>
      <c r="AW24" s="68" t="str">
        <f>IF(ISERROR(VLOOKUP($A24,#REF!,5,FALSE))=TRUE,"",VLOOKUP($A24,#REF!,24,FALSE)/VLOOKUP($A24,#REF!,5,FALSE))</f>
        <v/>
      </c>
      <c r="AX24" s="68" t="str">
        <f>IF(ISERROR(VLOOKUP($A24,#REF!,5,FALSE))=TRUE,"",VLOOKUP($A24,#REF!,25,FALSE)/VLOOKUP($A24,#REF!,5,FALSE))</f>
        <v/>
      </c>
      <c r="AY24" s="14">
        <f t="shared" si="16"/>
        <v>0</v>
      </c>
      <c r="AZ24" s="65" t="s">
        <v>165</v>
      </c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9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</row>
    <row r="25" spans="1:85" x14ac:dyDescent="0.45">
      <c r="A25" s="37" t="str">
        <f>CONCATENATE(LEFT($B$3,2),"15")</f>
        <v>0215</v>
      </c>
      <c r="B25" s="36" t="str">
        <f>IF(ISERROR(VLOOKUP($A25,#REF!,4,FALSE))=TRUE,"",VLOOKUP($A25,#REF!,4,FALSE))</f>
        <v/>
      </c>
      <c r="C25" s="68" t="str">
        <f>IF(ISERROR(VLOOKUP($A25,#REF!,5,FALSE))=TRUE,"",VLOOKUP($A25,#REF!,14,FALSE)/VLOOKUP($A25,#REF!,5,FALSE))</f>
        <v/>
      </c>
      <c r="D25" s="68" t="str">
        <f>IF(ISERROR(VLOOKUP($A25,#REF!,5,FALSE))=TRUE,"",VLOOKUP($A25,#REF!,15,FALSE)/VLOOKUP($A25,#REF!,5,FALSE))</f>
        <v/>
      </c>
      <c r="E25" s="14">
        <f t="shared" si="0"/>
        <v>0</v>
      </c>
      <c r="F25" s="68" t="str">
        <f>IF(ISERROR(VLOOKUP($A25,#REF!,5,FALSE))=TRUE,"",VLOOKUP($A25,#REF!,15,FALSE)/VLOOKUP($A25,#REF!,7,FALSE))</f>
        <v/>
      </c>
      <c r="G25" s="14" t="str">
        <f t="shared" si="1"/>
        <v/>
      </c>
      <c r="H25" s="68" t="str">
        <f>IF(ISERROR(VLOOKUP($A25,#REF!,5,FALSE))=TRUE,"",VLOOKUP($A25,#REF!,15,FALSE)/VLOOKUP($A25,#REF!,9,FALSE))</f>
        <v/>
      </c>
      <c r="I25" s="14" t="str">
        <f t="shared" si="2"/>
        <v/>
      </c>
      <c r="J25" s="69" t="str">
        <f>IF(ISERROR(VLOOKUP($A25,#REF!,5,FALSE))=TRUE,"",VLOOKUP($A25,#REF!,14,FALSE)/(VLOOKUP($A25,#REF!,14,FALSE)+VLOOKUP($A25,#REF!,15,FALSE)))</f>
        <v/>
      </c>
      <c r="K25" s="69" t="str">
        <f>IF(ISERROR(VLOOKUP($A25,#REF!,5,FALSE))=TRUE,"",VLOOKUP($A25,#REF!,15,FALSE)/(VLOOKUP($A25,#REF!,14,FALSE)+VLOOKUP($A25,#REF!,15,FALSE)))</f>
        <v/>
      </c>
      <c r="L25" s="35" t="str">
        <f t="shared" si="3"/>
        <v/>
      </c>
      <c r="M25" s="68" t="str">
        <f>IF(ISERROR(VLOOKUP($A25,#REF!,5,FALSE))=TRUE,"",VLOOKUP($A25,#REF!,6,FALSE)/VLOOKUP($A25,#REF!,5,FALSE))</f>
        <v/>
      </c>
      <c r="N25" s="68" t="str">
        <f>IF(ISERROR(VLOOKUP($A25,#REF!,5,FALSE))=TRUE,"",VLOOKUP($A25,#REF!,7,FALSE)/VLOOKUP($A25,#REF!,5,FALSE))</f>
        <v/>
      </c>
      <c r="O25" s="14">
        <f t="shared" si="4"/>
        <v>0</v>
      </c>
      <c r="P25" s="68" t="str">
        <f>IF(ISERROR(VLOOKUP($A25,#REF!,5,FALSE))=TRUE,"",VLOOKUP($A25,#REF!,8,FALSE)/VLOOKUP($A25,#REF!,5,FALSE))</f>
        <v/>
      </c>
      <c r="Q25" s="68" t="str">
        <f>IF(ISERROR(VLOOKUP($A25,#REF!,5,FALSE))=TRUE,"",VLOOKUP($A25,#REF!,9,FALSE)/VLOOKUP($A25,#REF!,5,FALSE))</f>
        <v/>
      </c>
      <c r="R25" s="14">
        <f t="shared" si="5"/>
        <v>0</v>
      </c>
      <c r="S25" s="68" t="str">
        <f>IF(ISERROR(VLOOKUP($A25,#REF!,5,FALSE))=TRUE,"",VLOOKUP($A25,#REF!,18,FALSE)/VLOOKUP($A25,#REF!,5,FALSE))</f>
        <v/>
      </c>
      <c r="T25" s="68" t="str">
        <f>IF(ISERROR(VLOOKUP($A25,#REF!,5,FALSE))=TRUE,"",VLOOKUP($A25,#REF!,19,FALSE)/VLOOKUP($A25,#REF!,5,FALSE))</f>
        <v/>
      </c>
      <c r="U25" s="14">
        <f t="shared" si="6"/>
        <v>0</v>
      </c>
      <c r="V25" s="68" t="str">
        <f>IF(ISERROR(VLOOKUP($A25,#REF!,5,FALSE))=TRUE,"",VLOOKUP($A25,#REF!,19,FALSE)/VLOOKUP($A25,#REF!,21,FALSE))</f>
        <v/>
      </c>
      <c r="W25" s="14" t="str">
        <f t="shared" si="6"/>
        <v/>
      </c>
      <c r="X25" s="69" t="str">
        <f>IF(ISERROR(VLOOKUP($A25,#REF!,5,FALSE))=TRUE,"",VLOOKUP($A25,#REF!,18,FALSE)/(VLOOKUP($A25,#REF!,18,FALSE)+VLOOKUP($A25,#REF!,19,FALSE)))</f>
        <v/>
      </c>
      <c r="Y25" s="69" t="str">
        <f>IF(ISERROR(VLOOKUP($A25,#REF!,5,FALSE))=TRUE,"",VLOOKUP($A25,#REF!,19,FALSE)/(VLOOKUP($A25,#REF!,18,FALSE)+VLOOKUP($A25,#REF!,19,FALSE)))</f>
        <v/>
      </c>
      <c r="Z25" s="35" t="str">
        <f t="shared" si="7"/>
        <v/>
      </c>
      <c r="AA25" s="68" t="str">
        <f>IF(ISERROR(VLOOKUP($A25,#REF!,5,FALSE))=TRUE,"",VLOOKUP($A25,#REF!,20,FALSE)/VLOOKUP($A25,#REF!,5,FALSE))</f>
        <v/>
      </c>
      <c r="AB25" s="68" t="str">
        <f>IF(ISERROR(VLOOKUP($A25,#REF!,5,FALSE))=TRUE,"",VLOOKUP($A25,#REF!,21,FALSE)/VLOOKUP($A25,#REF!,5,FALSE))</f>
        <v/>
      </c>
      <c r="AC25" s="14">
        <f t="shared" si="8"/>
        <v>0</v>
      </c>
      <c r="AD25" s="68" t="str">
        <f>IF(ISERROR(VLOOKUP($A25,#REF!,5,FALSE))=TRUE,"",VLOOKUP($A25,#REF!,26,FALSE)/VLOOKUP($A25,#REF!,5,FALSE))</f>
        <v/>
      </c>
      <c r="AE25" s="68" t="str">
        <f>IF(ISERROR(VLOOKUP($A25,#REF!,5,FALSE))=TRUE,"",VLOOKUP($A25,#REF!,27,FALSE)/VLOOKUP($A25,#REF!,5,FALSE))</f>
        <v/>
      </c>
      <c r="AF25" s="14">
        <f t="shared" si="9"/>
        <v>0</v>
      </c>
      <c r="AG25" s="68" t="str">
        <f>IF(ISERROR(VLOOKUP($A25,#REF!,5,FALSE))=TRUE,"",VLOOKUP($A25,#REF!,27,FALSE)/VLOOKUP($A25,#REF!,29,FALSE))</f>
        <v/>
      </c>
      <c r="AH25" s="14" t="str">
        <f t="shared" si="10"/>
        <v/>
      </c>
      <c r="AI25" s="69" t="str">
        <f>IF(ISERROR(VLOOKUP($A25,#REF!,5,FALSE))=TRUE,"",VLOOKUP($A25,#REF!,26,FALSE)/(VLOOKUP($A25,#REF!,26,FALSE)+VLOOKUP($A25,#REF!,27,FALSE)))</f>
        <v/>
      </c>
      <c r="AJ25" s="69" t="str">
        <f>IF(ISERROR(VLOOKUP($A25,#REF!,5,FALSE))=TRUE,"",VLOOKUP($A25,#REF!,27,FALSE)/(VLOOKUP($A25,#REF!,26,FALSE)+VLOOKUP($A25,#REF!,27,FALSE)))</f>
        <v/>
      </c>
      <c r="AK25" s="35" t="str">
        <f t="shared" si="11"/>
        <v/>
      </c>
      <c r="AL25" s="68" t="str">
        <f>IF(ISERROR(VLOOKUP($A25,#REF!,5,FALSE))=TRUE,"",VLOOKUP($A25,#REF!,28,FALSE)/VLOOKUP($A25,#REF!,5,FALSE))</f>
        <v/>
      </c>
      <c r="AM25" s="68" t="str">
        <f>IF(ISERROR(VLOOKUP($A25,#REF!,5,FALSE))=TRUE,"",VLOOKUP($A25,#REF!,29,FALSE)/VLOOKUP($A25,#REF!,5,FALSE))</f>
        <v/>
      </c>
      <c r="AN25" s="14">
        <f t="shared" si="12"/>
        <v>0</v>
      </c>
      <c r="AO25" s="68" t="str">
        <f>IF(ISERROR(VLOOKUP($A25,#REF!,5,FALSE))=TRUE,"",VLOOKUP($A25,#REF!,22,FALSE)/VLOOKUP($A25,#REF!,5,FALSE))</f>
        <v/>
      </c>
      <c r="AP25" s="68" t="str">
        <f>IF(ISERROR(VLOOKUP($A25,#REF!,5,FALSE))=TRUE,"",VLOOKUP($A25,#REF!,23,FALSE)/VLOOKUP($A25,#REF!,5,FALSE))</f>
        <v/>
      </c>
      <c r="AQ25" s="14">
        <f t="shared" si="13"/>
        <v>0</v>
      </c>
      <c r="AR25" s="68" t="str">
        <f>IF(ISERROR(VLOOKUP($A25,#REF!,5,FALSE))=TRUE,"",VLOOKUP($A25,#REF!,23,FALSE)/VLOOKUP($A25,#REF!,25,FALSE))</f>
        <v/>
      </c>
      <c r="AS25" s="14" t="str">
        <f t="shared" si="14"/>
        <v/>
      </c>
      <c r="AT25" s="69" t="str">
        <f>IF(ISERROR(VLOOKUP($A25,#REF!,5,FALSE))=TRUE,"",VLOOKUP($A25,#REF!,22,FALSE)/(VLOOKUP($A25,#REF!,22,FALSE)+VLOOKUP($A25,#REF!,23,FALSE)))</f>
        <v/>
      </c>
      <c r="AU25" s="69" t="str">
        <f>IF(ISERROR(VLOOKUP($A25,#REF!,5,FALSE))=TRUE,"",VLOOKUP($A25,#REF!,23,FALSE)/(VLOOKUP($A25,#REF!,22,FALSE)+VLOOKUP($A25,#REF!,23,FALSE)))</f>
        <v/>
      </c>
      <c r="AV25" s="35" t="str">
        <f t="shared" si="15"/>
        <v/>
      </c>
      <c r="AW25" s="68" t="str">
        <f>IF(ISERROR(VLOOKUP($A25,#REF!,5,FALSE))=TRUE,"",VLOOKUP($A25,#REF!,24,FALSE)/VLOOKUP($A25,#REF!,5,FALSE))</f>
        <v/>
      </c>
      <c r="AX25" s="68" t="str">
        <f>IF(ISERROR(VLOOKUP($A25,#REF!,5,FALSE))=TRUE,"",VLOOKUP($A25,#REF!,25,FALSE)/VLOOKUP($A25,#REF!,5,FALSE))</f>
        <v/>
      </c>
      <c r="AY25" s="14">
        <f t="shared" si="16"/>
        <v>0</v>
      </c>
      <c r="AZ25" s="65" t="s">
        <v>166</v>
      </c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9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</row>
    <row r="26" spans="1:85" x14ac:dyDescent="0.45">
      <c r="A26" s="37" t="str">
        <f>CONCATENATE(LEFT($B$3,2),"16")</f>
        <v>0216</v>
      </c>
      <c r="B26" s="36" t="str">
        <f>IF(ISERROR(VLOOKUP($A26,#REF!,4,FALSE))=TRUE,"",VLOOKUP($A26,#REF!,4,FALSE))</f>
        <v/>
      </c>
      <c r="C26" s="68" t="str">
        <f>IF(ISERROR(VLOOKUP($A26,#REF!,5,FALSE))=TRUE,"",VLOOKUP($A26,#REF!,14,FALSE)/VLOOKUP($A26,#REF!,5,FALSE))</f>
        <v/>
      </c>
      <c r="D26" s="68" t="str">
        <f>IF(ISERROR(VLOOKUP($A26,#REF!,5,FALSE))=TRUE,"",VLOOKUP($A26,#REF!,15,FALSE)/VLOOKUP($A26,#REF!,5,FALSE))</f>
        <v/>
      </c>
      <c r="E26" s="14">
        <f t="shared" si="0"/>
        <v>0</v>
      </c>
      <c r="F26" s="68" t="str">
        <f>IF(ISERROR(VLOOKUP($A26,#REF!,5,FALSE))=TRUE,"",VLOOKUP($A26,#REF!,15,FALSE)/VLOOKUP($A26,#REF!,7,FALSE))</f>
        <v/>
      </c>
      <c r="G26" s="14" t="str">
        <f t="shared" si="1"/>
        <v/>
      </c>
      <c r="H26" s="68" t="str">
        <f>IF(ISERROR(VLOOKUP($A26,#REF!,5,FALSE))=TRUE,"",VLOOKUP($A26,#REF!,15,FALSE)/VLOOKUP($A26,#REF!,9,FALSE))</f>
        <v/>
      </c>
      <c r="I26" s="14" t="str">
        <f t="shared" si="2"/>
        <v/>
      </c>
      <c r="J26" s="69" t="str">
        <f>IF(ISERROR(VLOOKUP($A26,#REF!,5,FALSE))=TRUE,"",VLOOKUP($A26,#REF!,14,FALSE)/(VLOOKUP($A26,#REF!,14,FALSE)+VLOOKUP($A26,#REF!,15,FALSE)))</f>
        <v/>
      </c>
      <c r="K26" s="69" t="str">
        <f>IF(ISERROR(VLOOKUP($A26,#REF!,5,FALSE))=TRUE,"",VLOOKUP($A26,#REF!,15,FALSE)/(VLOOKUP($A26,#REF!,14,FALSE)+VLOOKUP($A26,#REF!,15,FALSE)))</f>
        <v/>
      </c>
      <c r="L26" s="35" t="str">
        <f t="shared" si="3"/>
        <v/>
      </c>
      <c r="M26" s="68" t="str">
        <f>IF(ISERROR(VLOOKUP($A26,#REF!,5,FALSE))=TRUE,"",VLOOKUP($A26,#REF!,6,FALSE)/VLOOKUP($A26,#REF!,5,FALSE))</f>
        <v/>
      </c>
      <c r="N26" s="68" t="str">
        <f>IF(ISERROR(VLOOKUP($A26,#REF!,5,FALSE))=TRUE,"",VLOOKUP($A26,#REF!,7,FALSE)/VLOOKUP($A26,#REF!,5,FALSE))</f>
        <v/>
      </c>
      <c r="O26" s="14">
        <f t="shared" si="4"/>
        <v>0</v>
      </c>
      <c r="P26" s="68" t="str">
        <f>IF(ISERROR(VLOOKUP($A26,#REF!,5,FALSE))=TRUE,"",VLOOKUP($A26,#REF!,8,FALSE)/VLOOKUP($A26,#REF!,5,FALSE))</f>
        <v/>
      </c>
      <c r="Q26" s="68" t="str">
        <f>IF(ISERROR(VLOOKUP($A26,#REF!,5,FALSE))=TRUE,"",VLOOKUP($A26,#REF!,9,FALSE)/VLOOKUP($A26,#REF!,5,FALSE))</f>
        <v/>
      </c>
      <c r="R26" s="14">
        <f t="shared" si="5"/>
        <v>0</v>
      </c>
      <c r="S26" s="68" t="str">
        <f>IF(ISERROR(VLOOKUP($A26,#REF!,5,FALSE))=TRUE,"",VLOOKUP($A26,#REF!,18,FALSE)/VLOOKUP($A26,#REF!,5,FALSE))</f>
        <v/>
      </c>
      <c r="T26" s="68" t="str">
        <f>IF(ISERROR(VLOOKUP($A26,#REF!,5,FALSE))=TRUE,"",VLOOKUP($A26,#REF!,19,FALSE)/VLOOKUP($A26,#REF!,5,FALSE))</f>
        <v/>
      </c>
      <c r="U26" s="14">
        <f t="shared" si="6"/>
        <v>0</v>
      </c>
      <c r="V26" s="68" t="str">
        <f>IF(ISERROR(VLOOKUP($A26,#REF!,5,FALSE))=TRUE,"",VLOOKUP($A26,#REF!,19,FALSE)/VLOOKUP($A26,#REF!,21,FALSE))</f>
        <v/>
      </c>
      <c r="W26" s="14" t="str">
        <f t="shared" si="6"/>
        <v/>
      </c>
      <c r="X26" s="69" t="str">
        <f>IF(ISERROR(VLOOKUP($A26,#REF!,5,FALSE))=TRUE,"",VLOOKUP($A26,#REF!,18,FALSE)/(VLOOKUP($A26,#REF!,18,FALSE)+VLOOKUP($A26,#REF!,19,FALSE)))</f>
        <v/>
      </c>
      <c r="Y26" s="69" t="str">
        <f>IF(ISERROR(VLOOKUP($A26,#REF!,5,FALSE))=TRUE,"",VLOOKUP($A26,#REF!,19,FALSE)/(VLOOKUP($A26,#REF!,18,FALSE)+VLOOKUP($A26,#REF!,19,FALSE)))</f>
        <v/>
      </c>
      <c r="Z26" s="35" t="str">
        <f t="shared" si="7"/>
        <v/>
      </c>
      <c r="AA26" s="68" t="str">
        <f>IF(ISERROR(VLOOKUP($A26,#REF!,5,FALSE))=TRUE,"",VLOOKUP($A26,#REF!,20,FALSE)/VLOOKUP($A26,#REF!,5,FALSE))</f>
        <v/>
      </c>
      <c r="AB26" s="68" t="str">
        <f>IF(ISERROR(VLOOKUP($A26,#REF!,5,FALSE))=TRUE,"",VLOOKUP($A26,#REF!,21,FALSE)/VLOOKUP($A26,#REF!,5,FALSE))</f>
        <v/>
      </c>
      <c r="AC26" s="14">
        <f t="shared" si="8"/>
        <v>0</v>
      </c>
      <c r="AD26" s="68" t="str">
        <f>IF(ISERROR(VLOOKUP($A26,#REF!,5,FALSE))=TRUE,"",VLOOKUP($A26,#REF!,26,FALSE)/VLOOKUP($A26,#REF!,5,FALSE))</f>
        <v/>
      </c>
      <c r="AE26" s="68" t="str">
        <f>IF(ISERROR(VLOOKUP($A26,#REF!,5,FALSE))=TRUE,"",VLOOKUP($A26,#REF!,27,FALSE)/VLOOKUP($A26,#REF!,5,FALSE))</f>
        <v/>
      </c>
      <c r="AF26" s="14">
        <f t="shared" si="9"/>
        <v>0</v>
      </c>
      <c r="AG26" s="68" t="str">
        <f>IF(ISERROR(VLOOKUP($A26,#REF!,5,FALSE))=TRUE,"",VLOOKUP($A26,#REF!,27,FALSE)/VLOOKUP($A26,#REF!,29,FALSE))</f>
        <v/>
      </c>
      <c r="AH26" s="14" t="str">
        <f t="shared" si="10"/>
        <v/>
      </c>
      <c r="AI26" s="69" t="str">
        <f>IF(ISERROR(VLOOKUP($A26,#REF!,5,FALSE))=TRUE,"",VLOOKUP($A26,#REF!,26,FALSE)/(VLOOKUP($A26,#REF!,26,FALSE)+VLOOKUP($A26,#REF!,27,FALSE)))</f>
        <v/>
      </c>
      <c r="AJ26" s="69" t="str">
        <f>IF(ISERROR(VLOOKUP($A26,#REF!,5,FALSE))=TRUE,"",VLOOKUP($A26,#REF!,27,FALSE)/(VLOOKUP($A26,#REF!,26,FALSE)+VLOOKUP($A26,#REF!,27,FALSE)))</f>
        <v/>
      </c>
      <c r="AK26" s="35" t="str">
        <f t="shared" si="11"/>
        <v/>
      </c>
      <c r="AL26" s="68" t="str">
        <f>IF(ISERROR(VLOOKUP($A26,#REF!,5,FALSE))=TRUE,"",VLOOKUP($A26,#REF!,28,FALSE)/VLOOKUP($A26,#REF!,5,FALSE))</f>
        <v/>
      </c>
      <c r="AM26" s="68" t="str">
        <f>IF(ISERROR(VLOOKUP($A26,#REF!,5,FALSE))=TRUE,"",VLOOKUP($A26,#REF!,29,FALSE)/VLOOKUP($A26,#REF!,5,FALSE))</f>
        <v/>
      </c>
      <c r="AN26" s="14">
        <f t="shared" si="12"/>
        <v>0</v>
      </c>
      <c r="AO26" s="68" t="str">
        <f>IF(ISERROR(VLOOKUP($A26,#REF!,5,FALSE))=TRUE,"",VLOOKUP($A26,#REF!,22,FALSE)/VLOOKUP($A26,#REF!,5,FALSE))</f>
        <v/>
      </c>
      <c r="AP26" s="68" t="str">
        <f>IF(ISERROR(VLOOKUP($A26,#REF!,5,FALSE))=TRUE,"",VLOOKUP($A26,#REF!,23,FALSE)/VLOOKUP($A26,#REF!,5,FALSE))</f>
        <v/>
      </c>
      <c r="AQ26" s="14">
        <f t="shared" si="13"/>
        <v>0</v>
      </c>
      <c r="AR26" s="68" t="str">
        <f>IF(ISERROR(VLOOKUP($A26,#REF!,5,FALSE))=TRUE,"",VLOOKUP($A26,#REF!,23,FALSE)/VLOOKUP($A26,#REF!,25,FALSE))</f>
        <v/>
      </c>
      <c r="AS26" s="14" t="str">
        <f t="shared" si="14"/>
        <v/>
      </c>
      <c r="AT26" s="69" t="str">
        <f>IF(ISERROR(VLOOKUP($A26,#REF!,5,FALSE))=TRUE,"",VLOOKUP($A26,#REF!,22,FALSE)/(VLOOKUP($A26,#REF!,22,FALSE)+VLOOKUP($A26,#REF!,23,FALSE)))</f>
        <v/>
      </c>
      <c r="AU26" s="69" t="str">
        <f>IF(ISERROR(VLOOKUP($A26,#REF!,5,FALSE))=TRUE,"",VLOOKUP($A26,#REF!,23,FALSE)/(VLOOKUP($A26,#REF!,22,FALSE)+VLOOKUP($A26,#REF!,23,FALSE)))</f>
        <v/>
      </c>
      <c r="AV26" s="35" t="str">
        <f t="shared" si="15"/>
        <v/>
      </c>
      <c r="AW26" s="68" t="str">
        <f>IF(ISERROR(VLOOKUP($A26,#REF!,5,FALSE))=TRUE,"",VLOOKUP($A26,#REF!,24,FALSE)/VLOOKUP($A26,#REF!,5,FALSE))</f>
        <v/>
      </c>
      <c r="AX26" s="68" t="str">
        <f>IF(ISERROR(VLOOKUP($A26,#REF!,5,FALSE))=TRUE,"",VLOOKUP($A26,#REF!,25,FALSE)/VLOOKUP($A26,#REF!,5,FALSE))</f>
        <v/>
      </c>
      <c r="AY26" s="14">
        <f t="shared" si="16"/>
        <v>0</v>
      </c>
      <c r="AZ26" s="65" t="s">
        <v>167</v>
      </c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9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</row>
    <row r="27" spans="1:85" x14ac:dyDescent="0.45">
      <c r="A27" s="37" t="str">
        <f>CONCATENATE(LEFT($B$3,2),"17")</f>
        <v>0217</v>
      </c>
      <c r="B27" s="36" t="str">
        <f>IF(ISERROR(VLOOKUP($A27,#REF!,4,FALSE))=TRUE,"",VLOOKUP($A27,#REF!,4,FALSE))</f>
        <v/>
      </c>
      <c r="C27" s="68" t="str">
        <f>IF(ISERROR(VLOOKUP($A27,#REF!,5,FALSE))=TRUE,"",VLOOKUP($A27,#REF!,14,FALSE)/VLOOKUP($A27,#REF!,5,FALSE))</f>
        <v/>
      </c>
      <c r="D27" s="68" t="str">
        <f>IF(ISERROR(VLOOKUP($A27,#REF!,5,FALSE))=TRUE,"",VLOOKUP($A27,#REF!,15,FALSE)/VLOOKUP($A27,#REF!,5,FALSE))</f>
        <v/>
      </c>
      <c r="E27" s="14">
        <f t="shared" si="0"/>
        <v>0</v>
      </c>
      <c r="F27" s="68" t="str">
        <f>IF(ISERROR(VLOOKUP($A27,#REF!,5,FALSE))=TRUE,"",VLOOKUP($A27,#REF!,15,FALSE)/VLOOKUP($A27,#REF!,7,FALSE))</f>
        <v/>
      </c>
      <c r="G27" s="14" t="str">
        <f t="shared" si="1"/>
        <v/>
      </c>
      <c r="H27" s="68" t="str">
        <f>IF(ISERROR(VLOOKUP($A27,#REF!,5,FALSE))=TRUE,"",VLOOKUP($A27,#REF!,15,FALSE)/VLOOKUP($A27,#REF!,9,FALSE))</f>
        <v/>
      </c>
      <c r="I27" s="14" t="str">
        <f t="shared" si="2"/>
        <v/>
      </c>
      <c r="J27" s="69" t="str">
        <f>IF(ISERROR(VLOOKUP($A27,#REF!,5,FALSE))=TRUE,"",VLOOKUP($A27,#REF!,14,FALSE)/(VLOOKUP($A27,#REF!,14,FALSE)+VLOOKUP($A27,#REF!,15,FALSE)))</f>
        <v/>
      </c>
      <c r="K27" s="69" t="str">
        <f>IF(ISERROR(VLOOKUP($A27,#REF!,5,FALSE))=TRUE,"",VLOOKUP($A27,#REF!,15,FALSE)/(VLOOKUP($A27,#REF!,14,FALSE)+VLOOKUP($A27,#REF!,15,FALSE)))</f>
        <v/>
      </c>
      <c r="L27" s="35" t="str">
        <f t="shared" si="3"/>
        <v/>
      </c>
      <c r="M27" s="68" t="str">
        <f>IF(ISERROR(VLOOKUP($A27,#REF!,5,FALSE))=TRUE,"",VLOOKUP($A27,#REF!,6,FALSE)/VLOOKUP($A27,#REF!,5,FALSE))</f>
        <v/>
      </c>
      <c r="N27" s="68" t="str">
        <f>IF(ISERROR(VLOOKUP($A27,#REF!,5,FALSE))=TRUE,"",VLOOKUP($A27,#REF!,7,FALSE)/VLOOKUP($A27,#REF!,5,FALSE))</f>
        <v/>
      </c>
      <c r="O27" s="14">
        <f t="shared" si="4"/>
        <v>0</v>
      </c>
      <c r="P27" s="68" t="str">
        <f>IF(ISERROR(VLOOKUP($A27,#REF!,5,FALSE))=TRUE,"",VLOOKUP($A27,#REF!,8,FALSE)/VLOOKUP($A27,#REF!,5,FALSE))</f>
        <v/>
      </c>
      <c r="Q27" s="68" t="str">
        <f>IF(ISERROR(VLOOKUP($A27,#REF!,5,FALSE))=TRUE,"",VLOOKUP($A27,#REF!,9,FALSE)/VLOOKUP($A27,#REF!,5,FALSE))</f>
        <v/>
      </c>
      <c r="R27" s="14">
        <f t="shared" si="5"/>
        <v>0</v>
      </c>
      <c r="S27" s="68" t="str">
        <f>IF(ISERROR(VLOOKUP($A27,#REF!,5,FALSE))=TRUE,"",VLOOKUP($A27,#REF!,18,FALSE)/VLOOKUP($A27,#REF!,5,FALSE))</f>
        <v/>
      </c>
      <c r="T27" s="68" t="str">
        <f>IF(ISERROR(VLOOKUP($A27,#REF!,5,FALSE))=TRUE,"",VLOOKUP($A27,#REF!,19,FALSE)/VLOOKUP($A27,#REF!,5,FALSE))</f>
        <v/>
      </c>
      <c r="U27" s="14">
        <f t="shared" si="6"/>
        <v>0</v>
      </c>
      <c r="V27" s="68" t="str">
        <f>IF(ISERROR(VLOOKUP($A27,#REF!,5,FALSE))=TRUE,"",VLOOKUP($A27,#REF!,19,FALSE)/VLOOKUP($A27,#REF!,21,FALSE))</f>
        <v/>
      </c>
      <c r="W27" s="14" t="str">
        <f t="shared" si="6"/>
        <v/>
      </c>
      <c r="X27" s="69" t="str">
        <f>IF(ISERROR(VLOOKUP($A27,#REF!,5,FALSE))=TRUE,"",VLOOKUP($A27,#REF!,18,FALSE)/(VLOOKUP($A27,#REF!,18,FALSE)+VLOOKUP($A27,#REF!,19,FALSE)))</f>
        <v/>
      </c>
      <c r="Y27" s="69" t="str">
        <f>IF(ISERROR(VLOOKUP($A27,#REF!,5,FALSE))=TRUE,"",VLOOKUP($A27,#REF!,19,FALSE)/(VLOOKUP($A27,#REF!,18,FALSE)+VLOOKUP($A27,#REF!,19,FALSE)))</f>
        <v/>
      </c>
      <c r="Z27" s="35" t="str">
        <f t="shared" si="7"/>
        <v/>
      </c>
      <c r="AA27" s="68" t="str">
        <f>IF(ISERROR(VLOOKUP($A27,#REF!,5,FALSE))=TRUE,"",VLOOKUP($A27,#REF!,20,FALSE)/VLOOKUP($A27,#REF!,5,FALSE))</f>
        <v/>
      </c>
      <c r="AB27" s="68" t="str">
        <f>IF(ISERROR(VLOOKUP($A27,#REF!,5,FALSE))=TRUE,"",VLOOKUP($A27,#REF!,21,FALSE)/VLOOKUP($A27,#REF!,5,FALSE))</f>
        <v/>
      </c>
      <c r="AC27" s="14">
        <f t="shared" si="8"/>
        <v>0</v>
      </c>
      <c r="AD27" s="68" t="str">
        <f>IF(ISERROR(VLOOKUP($A27,#REF!,5,FALSE))=TRUE,"",VLOOKUP($A27,#REF!,26,FALSE)/VLOOKUP($A27,#REF!,5,FALSE))</f>
        <v/>
      </c>
      <c r="AE27" s="68" t="str">
        <f>IF(ISERROR(VLOOKUP($A27,#REF!,5,FALSE))=TRUE,"",VLOOKUP($A27,#REF!,27,FALSE)/VLOOKUP($A27,#REF!,5,FALSE))</f>
        <v/>
      </c>
      <c r="AF27" s="14">
        <f t="shared" si="9"/>
        <v>0</v>
      </c>
      <c r="AG27" s="68" t="str">
        <f>IF(ISERROR(VLOOKUP($A27,#REF!,5,FALSE))=TRUE,"",VLOOKUP($A27,#REF!,27,FALSE)/VLOOKUP($A27,#REF!,29,FALSE))</f>
        <v/>
      </c>
      <c r="AH27" s="14" t="str">
        <f t="shared" si="10"/>
        <v/>
      </c>
      <c r="AI27" s="69" t="str">
        <f>IF(ISERROR(VLOOKUP($A27,#REF!,5,FALSE))=TRUE,"",VLOOKUP($A27,#REF!,26,FALSE)/(VLOOKUP($A27,#REF!,26,FALSE)+VLOOKUP($A27,#REF!,27,FALSE)))</f>
        <v/>
      </c>
      <c r="AJ27" s="69" t="str">
        <f>IF(ISERROR(VLOOKUP($A27,#REF!,5,FALSE))=TRUE,"",VLOOKUP($A27,#REF!,27,FALSE)/(VLOOKUP($A27,#REF!,26,FALSE)+VLOOKUP($A27,#REF!,27,FALSE)))</f>
        <v/>
      </c>
      <c r="AK27" s="35" t="str">
        <f t="shared" si="11"/>
        <v/>
      </c>
      <c r="AL27" s="68" t="str">
        <f>IF(ISERROR(VLOOKUP($A27,#REF!,5,FALSE))=TRUE,"",VLOOKUP($A27,#REF!,28,FALSE)/VLOOKUP($A27,#REF!,5,FALSE))</f>
        <v/>
      </c>
      <c r="AM27" s="68" t="str">
        <f>IF(ISERROR(VLOOKUP($A27,#REF!,5,FALSE))=TRUE,"",VLOOKUP($A27,#REF!,29,FALSE)/VLOOKUP($A27,#REF!,5,FALSE))</f>
        <v/>
      </c>
      <c r="AN27" s="14">
        <f t="shared" si="12"/>
        <v>0</v>
      </c>
      <c r="AO27" s="68" t="str">
        <f>IF(ISERROR(VLOOKUP($A27,#REF!,5,FALSE))=TRUE,"",VLOOKUP($A27,#REF!,22,FALSE)/VLOOKUP($A27,#REF!,5,FALSE))</f>
        <v/>
      </c>
      <c r="AP27" s="68" t="str">
        <f>IF(ISERROR(VLOOKUP($A27,#REF!,5,FALSE))=TRUE,"",VLOOKUP($A27,#REF!,23,FALSE)/VLOOKUP($A27,#REF!,5,FALSE))</f>
        <v/>
      </c>
      <c r="AQ27" s="14">
        <f t="shared" si="13"/>
        <v>0</v>
      </c>
      <c r="AR27" s="68" t="str">
        <f>IF(ISERROR(VLOOKUP($A27,#REF!,5,FALSE))=TRUE,"",VLOOKUP($A27,#REF!,23,FALSE)/VLOOKUP($A27,#REF!,25,FALSE))</f>
        <v/>
      </c>
      <c r="AS27" s="14" t="str">
        <f t="shared" si="14"/>
        <v/>
      </c>
      <c r="AT27" s="69" t="str">
        <f>IF(ISERROR(VLOOKUP($A27,#REF!,5,FALSE))=TRUE,"",VLOOKUP($A27,#REF!,22,FALSE)/(VLOOKUP($A27,#REF!,22,FALSE)+VLOOKUP($A27,#REF!,23,FALSE)))</f>
        <v/>
      </c>
      <c r="AU27" s="69" t="str">
        <f>IF(ISERROR(VLOOKUP($A27,#REF!,5,FALSE))=TRUE,"",VLOOKUP($A27,#REF!,23,FALSE)/(VLOOKUP($A27,#REF!,22,FALSE)+VLOOKUP($A27,#REF!,23,FALSE)))</f>
        <v/>
      </c>
      <c r="AV27" s="35" t="str">
        <f t="shared" si="15"/>
        <v/>
      </c>
      <c r="AW27" s="68" t="str">
        <f>IF(ISERROR(VLOOKUP($A27,#REF!,5,FALSE))=TRUE,"",VLOOKUP($A27,#REF!,24,FALSE)/VLOOKUP($A27,#REF!,5,FALSE))</f>
        <v/>
      </c>
      <c r="AX27" s="68" t="str">
        <f>IF(ISERROR(VLOOKUP($A27,#REF!,5,FALSE))=TRUE,"",VLOOKUP($A27,#REF!,25,FALSE)/VLOOKUP($A27,#REF!,5,FALSE))</f>
        <v/>
      </c>
      <c r="AY27" s="14">
        <f t="shared" si="16"/>
        <v>0</v>
      </c>
      <c r="AZ27" s="65" t="s">
        <v>168</v>
      </c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9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</row>
    <row r="28" spans="1:85" x14ac:dyDescent="0.45">
      <c r="A28" s="37" t="str">
        <f>CONCATENATE(LEFT($B$3,2),"18")</f>
        <v>0218</v>
      </c>
      <c r="B28" s="36" t="str">
        <f>IF(ISERROR(VLOOKUP($A28,#REF!,4,FALSE))=TRUE,"",VLOOKUP($A28,#REF!,4,FALSE))</f>
        <v/>
      </c>
      <c r="C28" s="68" t="str">
        <f>IF(ISERROR(VLOOKUP($A28,#REF!,5,FALSE))=TRUE,"",VLOOKUP($A28,#REF!,14,FALSE)/VLOOKUP($A28,#REF!,5,FALSE))</f>
        <v/>
      </c>
      <c r="D28" s="68" t="str">
        <f>IF(ISERROR(VLOOKUP($A28,#REF!,5,FALSE))=TRUE,"",VLOOKUP($A28,#REF!,15,FALSE)/VLOOKUP($A28,#REF!,5,FALSE))</f>
        <v/>
      </c>
      <c r="E28" s="14">
        <f t="shared" si="0"/>
        <v>0</v>
      </c>
      <c r="F28" s="68" t="str">
        <f>IF(ISERROR(VLOOKUP($A28,#REF!,5,FALSE))=TRUE,"",VLOOKUP($A28,#REF!,15,FALSE)/VLOOKUP($A28,#REF!,7,FALSE))</f>
        <v/>
      </c>
      <c r="G28" s="14" t="str">
        <f t="shared" si="1"/>
        <v/>
      </c>
      <c r="H28" s="68" t="str">
        <f>IF(ISERROR(VLOOKUP($A28,#REF!,5,FALSE))=TRUE,"",VLOOKUP($A28,#REF!,15,FALSE)/VLOOKUP($A28,#REF!,9,FALSE))</f>
        <v/>
      </c>
      <c r="I28" s="14" t="str">
        <f t="shared" si="2"/>
        <v/>
      </c>
      <c r="J28" s="69" t="str">
        <f>IF(ISERROR(VLOOKUP($A28,#REF!,5,FALSE))=TRUE,"",VLOOKUP($A28,#REF!,14,FALSE)/(VLOOKUP($A28,#REF!,14,FALSE)+VLOOKUP($A28,#REF!,15,FALSE)))</f>
        <v/>
      </c>
      <c r="K28" s="69" t="str">
        <f>IF(ISERROR(VLOOKUP($A28,#REF!,5,FALSE))=TRUE,"",VLOOKUP($A28,#REF!,15,FALSE)/(VLOOKUP($A28,#REF!,14,FALSE)+VLOOKUP($A28,#REF!,15,FALSE)))</f>
        <v/>
      </c>
      <c r="L28" s="35" t="str">
        <f t="shared" si="3"/>
        <v/>
      </c>
      <c r="M28" s="68" t="str">
        <f>IF(ISERROR(VLOOKUP($A28,#REF!,5,FALSE))=TRUE,"",VLOOKUP($A28,#REF!,6,FALSE)/VLOOKUP($A28,#REF!,5,FALSE))</f>
        <v/>
      </c>
      <c r="N28" s="68" t="str">
        <f>IF(ISERROR(VLOOKUP($A28,#REF!,5,FALSE))=TRUE,"",VLOOKUP($A28,#REF!,7,FALSE)/VLOOKUP($A28,#REF!,5,FALSE))</f>
        <v/>
      </c>
      <c r="O28" s="14">
        <f t="shared" si="4"/>
        <v>0</v>
      </c>
      <c r="P28" s="68" t="str">
        <f>IF(ISERROR(VLOOKUP($A28,#REF!,5,FALSE))=TRUE,"",VLOOKUP($A28,#REF!,8,FALSE)/VLOOKUP($A28,#REF!,5,FALSE))</f>
        <v/>
      </c>
      <c r="Q28" s="68" t="str">
        <f>IF(ISERROR(VLOOKUP($A28,#REF!,5,FALSE))=TRUE,"",VLOOKUP($A28,#REF!,9,FALSE)/VLOOKUP($A28,#REF!,5,FALSE))</f>
        <v/>
      </c>
      <c r="R28" s="14">
        <f t="shared" si="5"/>
        <v>0</v>
      </c>
      <c r="S28" s="68" t="str">
        <f>IF(ISERROR(VLOOKUP($A28,#REF!,5,FALSE))=TRUE,"",VLOOKUP($A28,#REF!,18,FALSE)/VLOOKUP($A28,#REF!,5,FALSE))</f>
        <v/>
      </c>
      <c r="T28" s="68" t="str">
        <f>IF(ISERROR(VLOOKUP($A28,#REF!,5,FALSE))=TRUE,"",VLOOKUP($A28,#REF!,19,FALSE)/VLOOKUP($A28,#REF!,5,FALSE))</f>
        <v/>
      </c>
      <c r="U28" s="14">
        <f t="shared" si="6"/>
        <v>0</v>
      </c>
      <c r="V28" s="68" t="str">
        <f>IF(ISERROR(VLOOKUP($A28,#REF!,5,FALSE))=TRUE,"",VLOOKUP($A28,#REF!,19,FALSE)/VLOOKUP($A28,#REF!,21,FALSE))</f>
        <v/>
      </c>
      <c r="W28" s="14" t="str">
        <f t="shared" si="6"/>
        <v/>
      </c>
      <c r="X28" s="69" t="str">
        <f>IF(ISERROR(VLOOKUP($A28,#REF!,5,FALSE))=TRUE,"",VLOOKUP($A28,#REF!,18,FALSE)/(VLOOKUP($A28,#REF!,18,FALSE)+VLOOKUP($A28,#REF!,19,FALSE)))</f>
        <v/>
      </c>
      <c r="Y28" s="69" t="str">
        <f>IF(ISERROR(VLOOKUP($A28,#REF!,5,FALSE))=TRUE,"",VLOOKUP($A28,#REF!,19,FALSE)/(VLOOKUP($A28,#REF!,18,FALSE)+VLOOKUP($A28,#REF!,19,FALSE)))</f>
        <v/>
      </c>
      <c r="Z28" s="35" t="str">
        <f t="shared" si="7"/>
        <v/>
      </c>
      <c r="AA28" s="68" t="str">
        <f>IF(ISERROR(VLOOKUP($A28,#REF!,5,FALSE))=TRUE,"",VLOOKUP($A28,#REF!,20,FALSE)/VLOOKUP($A28,#REF!,5,FALSE))</f>
        <v/>
      </c>
      <c r="AB28" s="68" t="str">
        <f>IF(ISERROR(VLOOKUP($A28,#REF!,5,FALSE))=TRUE,"",VLOOKUP($A28,#REF!,21,FALSE)/VLOOKUP($A28,#REF!,5,FALSE))</f>
        <v/>
      </c>
      <c r="AC28" s="14">
        <f t="shared" si="8"/>
        <v>0</v>
      </c>
      <c r="AD28" s="68" t="str">
        <f>IF(ISERROR(VLOOKUP($A28,#REF!,5,FALSE))=TRUE,"",VLOOKUP($A28,#REF!,26,FALSE)/VLOOKUP($A28,#REF!,5,FALSE))</f>
        <v/>
      </c>
      <c r="AE28" s="68" t="str">
        <f>IF(ISERROR(VLOOKUP($A28,#REF!,5,FALSE))=TRUE,"",VLOOKUP($A28,#REF!,27,FALSE)/VLOOKUP($A28,#REF!,5,FALSE))</f>
        <v/>
      </c>
      <c r="AF28" s="14">
        <f t="shared" si="9"/>
        <v>0</v>
      </c>
      <c r="AG28" s="68" t="str">
        <f>IF(ISERROR(VLOOKUP($A28,#REF!,5,FALSE))=TRUE,"",VLOOKUP($A28,#REF!,27,FALSE)/VLOOKUP($A28,#REF!,29,FALSE))</f>
        <v/>
      </c>
      <c r="AH28" s="14" t="str">
        <f t="shared" si="10"/>
        <v/>
      </c>
      <c r="AI28" s="69" t="str">
        <f>IF(ISERROR(VLOOKUP($A28,#REF!,5,FALSE))=TRUE,"",VLOOKUP($A28,#REF!,26,FALSE)/(VLOOKUP($A28,#REF!,26,FALSE)+VLOOKUP($A28,#REF!,27,FALSE)))</f>
        <v/>
      </c>
      <c r="AJ28" s="69" t="str">
        <f>IF(ISERROR(VLOOKUP($A28,#REF!,5,FALSE))=TRUE,"",VLOOKUP($A28,#REF!,27,FALSE)/(VLOOKUP($A28,#REF!,26,FALSE)+VLOOKUP($A28,#REF!,27,FALSE)))</f>
        <v/>
      </c>
      <c r="AK28" s="35" t="str">
        <f t="shared" si="11"/>
        <v/>
      </c>
      <c r="AL28" s="68" t="str">
        <f>IF(ISERROR(VLOOKUP($A28,#REF!,5,FALSE))=TRUE,"",VLOOKUP($A28,#REF!,28,FALSE)/VLOOKUP($A28,#REF!,5,FALSE))</f>
        <v/>
      </c>
      <c r="AM28" s="68" t="str">
        <f>IF(ISERROR(VLOOKUP($A28,#REF!,5,FALSE))=TRUE,"",VLOOKUP($A28,#REF!,29,FALSE)/VLOOKUP($A28,#REF!,5,FALSE))</f>
        <v/>
      </c>
      <c r="AN28" s="14">
        <f t="shared" si="12"/>
        <v>0</v>
      </c>
      <c r="AO28" s="68" t="str">
        <f>IF(ISERROR(VLOOKUP($A28,#REF!,5,FALSE))=TRUE,"",VLOOKUP($A28,#REF!,22,FALSE)/VLOOKUP($A28,#REF!,5,FALSE))</f>
        <v/>
      </c>
      <c r="AP28" s="68" t="str">
        <f>IF(ISERROR(VLOOKUP($A28,#REF!,5,FALSE))=TRUE,"",VLOOKUP($A28,#REF!,23,FALSE)/VLOOKUP($A28,#REF!,5,FALSE))</f>
        <v/>
      </c>
      <c r="AQ28" s="14">
        <f t="shared" si="13"/>
        <v>0</v>
      </c>
      <c r="AR28" s="68" t="str">
        <f>IF(ISERROR(VLOOKUP($A28,#REF!,5,FALSE))=TRUE,"",VLOOKUP($A28,#REF!,23,FALSE)/VLOOKUP($A28,#REF!,25,FALSE))</f>
        <v/>
      </c>
      <c r="AS28" s="14" t="str">
        <f t="shared" si="14"/>
        <v/>
      </c>
      <c r="AT28" s="69" t="str">
        <f>IF(ISERROR(VLOOKUP($A28,#REF!,5,FALSE))=TRUE,"",VLOOKUP($A28,#REF!,22,FALSE)/(VLOOKUP($A28,#REF!,22,FALSE)+VLOOKUP($A28,#REF!,23,FALSE)))</f>
        <v/>
      </c>
      <c r="AU28" s="69" t="str">
        <f>IF(ISERROR(VLOOKUP($A28,#REF!,5,FALSE))=TRUE,"",VLOOKUP($A28,#REF!,23,FALSE)/(VLOOKUP($A28,#REF!,22,FALSE)+VLOOKUP($A28,#REF!,23,FALSE)))</f>
        <v/>
      </c>
      <c r="AV28" s="35" t="str">
        <f t="shared" si="15"/>
        <v/>
      </c>
      <c r="AW28" s="68" t="str">
        <f>IF(ISERROR(VLOOKUP($A28,#REF!,5,FALSE))=TRUE,"",VLOOKUP($A28,#REF!,24,FALSE)/VLOOKUP($A28,#REF!,5,FALSE))</f>
        <v/>
      </c>
      <c r="AX28" s="68" t="str">
        <f>IF(ISERROR(VLOOKUP($A28,#REF!,5,FALSE))=TRUE,"",VLOOKUP($A28,#REF!,25,FALSE)/VLOOKUP($A28,#REF!,5,FALSE))</f>
        <v/>
      </c>
      <c r="AY28" s="14">
        <f t="shared" si="16"/>
        <v>0</v>
      </c>
      <c r="AZ28" s="65" t="s">
        <v>169</v>
      </c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9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</row>
    <row r="29" spans="1:85" x14ac:dyDescent="0.45">
      <c r="A29" s="37" t="str">
        <f>CONCATENATE(LEFT($B$3,2),"19")</f>
        <v>0219</v>
      </c>
      <c r="B29" s="36" t="str">
        <f>IF(ISERROR(VLOOKUP($A29,#REF!,4,FALSE))=TRUE,"",VLOOKUP($A29,#REF!,4,FALSE))</f>
        <v/>
      </c>
      <c r="C29" s="68" t="str">
        <f>IF(ISERROR(VLOOKUP($A29,#REF!,5,FALSE))=TRUE,"",VLOOKUP($A29,#REF!,14,FALSE)/VLOOKUP($A29,#REF!,5,FALSE))</f>
        <v/>
      </c>
      <c r="D29" s="68" t="str">
        <f>IF(ISERROR(VLOOKUP($A29,#REF!,5,FALSE))=TRUE,"",VLOOKUP($A29,#REF!,15,FALSE)/VLOOKUP($A29,#REF!,5,FALSE))</f>
        <v/>
      </c>
      <c r="E29" s="14">
        <f t="shared" si="0"/>
        <v>0</v>
      </c>
      <c r="F29" s="68" t="str">
        <f>IF(ISERROR(VLOOKUP($A29,#REF!,5,FALSE))=TRUE,"",VLOOKUP($A29,#REF!,15,FALSE)/VLOOKUP($A29,#REF!,7,FALSE))</f>
        <v/>
      </c>
      <c r="G29" s="14" t="str">
        <f t="shared" si="1"/>
        <v/>
      </c>
      <c r="H29" s="68" t="str">
        <f>IF(ISERROR(VLOOKUP($A29,#REF!,5,FALSE))=TRUE,"",VLOOKUP($A29,#REF!,15,FALSE)/VLOOKUP($A29,#REF!,9,FALSE))</f>
        <v/>
      </c>
      <c r="I29" s="14" t="str">
        <f t="shared" si="2"/>
        <v/>
      </c>
      <c r="J29" s="69" t="str">
        <f>IF(ISERROR(VLOOKUP($A29,#REF!,5,FALSE))=TRUE,"",VLOOKUP($A29,#REF!,14,FALSE)/(VLOOKUP($A29,#REF!,14,FALSE)+VLOOKUP($A29,#REF!,15,FALSE)))</f>
        <v/>
      </c>
      <c r="K29" s="69" t="str">
        <f>IF(ISERROR(VLOOKUP($A29,#REF!,5,FALSE))=TRUE,"",VLOOKUP($A29,#REF!,15,FALSE)/(VLOOKUP($A29,#REF!,14,FALSE)+VLOOKUP($A29,#REF!,15,FALSE)))</f>
        <v/>
      </c>
      <c r="L29" s="35" t="str">
        <f t="shared" si="3"/>
        <v/>
      </c>
      <c r="M29" s="68" t="str">
        <f>IF(ISERROR(VLOOKUP($A29,#REF!,5,FALSE))=TRUE,"",VLOOKUP($A29,#REF!,6,FALSE)/VLOOKUP($A29,#REF!,5,FALSE))</f>
        <v/>
      </c>
      <c r="N29" s="68" t="str">
        <f>IF(ISERROR(VLOOKUP($A29,#REF!,5,FALSE))=TRUE,"",VLOOKUP($A29,#REF!,7,FALSE)/VLOOKUP($A29,#REF!,5,FALSE))</f>
        <v/>
      </c>
      <c r="O29" s="14">
        <f t="shared" si="4"/>
        <v>0</v>
      </c>
      <c r="P29" s="68" t="str">
        <f>IF(ISERROR(VLOOKUP($A29,#REF!,5,FALSE))=TRUE,"",VLOOKUP($A29,#REF!,8,FALSE)/VLOOKUP($A29,#REF!,5,FALSE))</f>
        <v/>
      </c>
      <c r="Q29" s="68" t="str">
        <f>IF(ISERROR(VLOOKUP($A29,#REF!,5,FALSE))=TRUE,"",VLOOKUP($A29,#REF!,9,FALSE)/VLOOKUP($A29,#REF!,5,FALSE))</f>
        <v/>
      </c>
      <c r="R29" s="14">
        <f t="shared" si="5"/>
        <v>0</v>
      </c>
      <c r="S29" s="68" t="str">
        <f>IF(ISERROR(VLOOKUP($A29,#REF!,5,FALSE))=TRUE,"",VLOOKUP($A29,#REF!,18,FALSE)/VLOOKUP($A29,#REF!,5,FALSE))</f>
        <v/>
      </c>
      <c r="T29" s="68" t="str">
        <f>IF(ISERROR(VLOOKUP($A29,#REF!,5,FALSE))=TRUE,"",VLOOKUP($A29,#REF!,19,FALSE)/VLOOKUP($A29,#REF!,5,FALSE))</f>
        <v/>
      </c>
      <c r="U29" s="14">
        <f t="shared" si="6"/>
        <v>0</v>
      </c>
      <c r="V29" s="68" t="str">
        <f>IF(ISERROR(VLOOKUP($A29,#REF!,5,FALSE))=TRUE,"",VLOOKUP($A29,#REF!,19,FALSE)/VLOOKUP($A29,#REF!,21,FALSE))</f>
        <v/>
      </c>
      <c r="W29" s="14" t="str">
        <f t="shared" si="6"/>
        <v/>
      </c>
      <c r="X29" s="69" t="str">
        <f>IF(ISERROR(VLOOKUP($A29,#REF!,5,FALSE))=TRUE,"",VLOOKUP($A29,#REF!,18,FALSE)/(VLOOKUP($A29,#REF!,18,FALSE)+VLOOKUP($A29,#REF!,19,FALSE)))</f>
        <v/>
      </c>
      <c r="Y29" s="69" t="str">
        <f>IF(ISERROR(VLOOKUP($A29,#REF!,5,FALSE))=TRUE,"",VLOOKUP($A29,#REF!,19,FALSE)/(VLOOKUP($A29,#REF!,18,FALSE)+VLOOKUP($A29,#REF!,19,FALSE)))</f>
        <v/>
      </c>
      <c r="Z29" s="35" t="str">
        <f t="shared" si="7"/>
        <v/>
      </c>
      <c r="AA29" s="68" t="str">
        <f>IF(ISERROR(VLOOKUP($A29,#REF!,5,FALSE))=TRUE,"",VLOOKUP($A29,#REF!,20,FALSE)/VLOOKUP($A29,#REF!,5,FALSE))</f>
        <v/>
      </c>
      <c r="AB29" s="68" t="str">
        <f>IF(ISERROR(VLOOKUP($A29,#REF!,5,FALSE))=TRUE,"",VLOOKUP($A29,#REF!,21,FALSE)/VLOOKUP($A29,#REF!,5,FALSE))</f>
        <v/>
      </c>
      <c r="AC29" s="14">
        <f t="shared" si="8"/>
        <v>0</v>
      </c>
      <c r="AD29" s="68" t="str">
        <f>IF(ISERROR(VLOOKUP($A29,#REF!,5,FALSE))=TRUE,"",VLOOKUP($A29,#REF!,26,FALSE)/VLOOKUP($A29,#REF!,5,FALSE))</f>
        <v/>
      </c>
      <c r="AE29" s="68" t="str">
        <f>IF(ISERROR(VLOOKUP($A29,#REF!,5,FALSE))=TRUE,"",VLOOKUP($A29,#REF!,27,FALSE)/VLOOKUP($A29,#REF!,5,FALSE))</f>
        <v/>
      </c>
      <c r="AF29" s="14">
        <f t="shared" si="9"/>
        <v>0</v>
      </c>
      <c r="AG29" s="68" t="str">
        <f>IF(ISERROR(VLOOKUP($A29,#REF!,5,FALSE))=TRUE,"",VLOOKUP($A29,#REF!,27,FALSE)/VLOOKUP($A29,#REF!,29,FALSE))</f>
        <v/>
      </c>
      <c r="AH29" s="14" t="str">
        <f t="shared" si="10"/>
        <v/>
      </c>
      <c r="AI29" s="69" t="str">
        <f>IF(ISERROR(VLOOKUP($A29,#REF!,5,FALSE))=TRUE,"",VLOOKUP($A29,#REF!,26,FALSE)/(VLOOKUP($A29,#REF!,26,FALSE)+VLOOKUP($A29,#REF!,27,FALSE)))</f>
        <v/>
      </c>
      <c r="AJ29" s="69" t="str">
        <f>IF(ISERROR(VLOOKUP($A29,#REF!,5,FALSE))=TRUE,"",VLOOKUP($A29,#REF!,27,FALSE)/(VLOOKUP($A29,#REF!,26,FALSE)+VLOOKUP($A29,#REF!,27,FALSE)))</f>
        <v/>
      </c>
      <c r="AK29" s="35" t="str">
        <f t="shared" si="11"/>
        <v/>
      </c>
      <c r="AL29" s="68" t="str">
        <f>IF(ISERROR(VLOOKUP($A29,#REF!,5,FALSE))=TRUE,"",VLOOKUP($A29,#REF!,28,FALSE)/VLOOKUP($A29,#REF!,5,FALSE))</f>
        <v/>
      </c>
      <c r="AM29" s="68" t="str">
        <f>IF(ISERROR(VLOOKUP($A29,#REF!,5,FALSE))=TRUE,"",VLOOKUP($A29,#REF!,29,FALSE)/VLOOKUP($A29,#REF!,5,FALSE))</f>
        <v/>
      </c>
      <c r="AN29" s="14">
        <f t="shared" si="12"/>
        <v>0</v>
      </c>
      <c r="AO29" s="68" t="str">
        <f>IF(ISERROR(VLOOKUP($A29,#REF!,5,FALSE))=TRUE,"",VLOOKUP($A29,#REF!,22,FALSE)/VLOOKUP($A29,#REF!,5,FALSE))</f>
        <v/>
      </c>
      <c r="AP29" s="68" t="str">
        <f>IF(ISERROR(VLOOKUP($A29,#REF!,5,FALSE))=TRUE,"",VLOOKUP($A29,#REF!,23,FALSE)/VLOOKUP($A29,#REF!,5,FALSE))</f>
        <v/>
      </c>
      <c r="AQ29" s="14">
        <f t="shared" si="13"/>
        <v>0</v>
      </c>
      <c r="AR29" s="68" t="str">
        <f>IF(ISERROR(VLOOKUP($A29,#REF!,5,FALSE))=TRUE,"",VLOOKUP($A29,#REF!,23,FALSE)/VLOOKUP($A29,#REF!,25,FALSE))</f>
        <v/>
      </c>
      <c r="AS29" s="14" t="str">
        <f t="shared" si="14"/>
        <v/>
      </c>
      <c r="AT29" s="69" t="str">
        <f>IF(ISERROR(VLOOKUP($A29,#REF!,5,FALSE))=TRUE,"",VLOOKUP($A29,#REF!,22,FALSE)/(VLOOKUP($A29,#REF!,22,FALSE)+VLOOKUP($A29,#REF!,23,FALSE)))</f>
        <v/>
      </c>
      <c r="AU29" s="69" t="str">
        <f>IF(ISERROR(VLOOKUP($A29,#REF!,5,FALSE))=TRUE,"",VLOOKUP($A29,#REF!,23,FALSE)/(VLOOKUP($A29,#REF!,22,FALSE)+VLOOKUP($A29,#REF!,23,FALSE)))</f>
        <v/>
      </c>
      <c r="AV29" s="35" t="str">
        <f t="shared" si="15"/>
        <v/>
      </c>
      <c r="AW29" s="68" t="str">
        <f>IF(ISERROR(VLOOKUP($A29,#REF!,5,FALSE))=TRUE,"",VLOOKUP($A29,#REF!,24,FALSE)/VLOOKUP($A29,#REF!,5,FALSE))</f>
        <v/>
      </c>
      <c r="AX29" s="68" t="str">
        <f>IF(ISERROR(VLOOKUP($A29,#REF!,5,FALSE))=TRUE,"",VLOOKUP($A29,#REF!,25,FALSE)/VLOOKUP($A29,#REF!,5,FALSE))</f>
        <v/>
      </c>
      <c r="AY29" s="14">
        <f t="shared" si="16"/>
        <v>0</v>
      </c>
      <c r="AZ29" s="65" t="s">
        <v>170</v>
      </c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9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</row>
    <row r="30" spans="1:85" x14ac:dyDescent="0.45">
      <c r="A30" s="37" t="str">
        <f>CONCATENATE(LEFT($B$3,2),"20")</f>
        <v>0220</v>
      </c>
      <c r="B30" s="36" t="str">
        <f>IF(ISERROR(VLOOKUP($A30,#REF!,4,FALSE))=TRUE,"",VLOOKUP($A30,#REF!,4,FALSE))</f>
        <v/>
      </c>
      <c r="C30" s="68" t="str">
        <f>IF(ISERROR(VLOOKUP($A30,#REF!,5,FALSE))=TRUE,"",VLOOKUP($A30,#REF!,14,FALSE)/VLOOKUP($A30,#REF!,5,FALSE))</f>
        <v/>
      </c>
      <c r="D30" s="68" t="str">
        <f>IF(ISERROR(VLOOKUP($A30,#REF!,5,FALSE))=TRUE,"",VLOOKUP($A30,#REF!,15,FALSE)/VLOOKUP($A30,#REF!,5,FALSE))</f>
        <v/>
      </c>
      <c r="E30" s="14">
        <f t="shared" si="0"/>
        <v>0</v>
      </c>
      <c r="F30" s="68" t="str">
        <f>IF(ISERROR(VLOOKUP($A30,#REF!,5,FALSE))=TRUE,"",VLOOKUP($A30,#REF!,15,FALSE)/VLOOKUP($A30,#REF!,7,FALSE))</f>
        <v/>
      </c>
      <c r="G30" s="14" t="str">
        <f t="shared" si="1"/>
        <v/>
      </c>
      <c r="H30" s="68" t="str">
        <f>IF(ISERROR(VLOOKUP($A30,#REF!,5,FALSE))=TRUE,"",VLOOKUP($A30,#REF!,15,FALSE)/VLOOKUP($A30,#REF!,9,FALSE))</f>
        <v/>
      </c>
      <c r="I30" s="14" t="str">
        <f t="shared" si="2"/>
        <v/>
      </c>
      <c r="J30" s="69" t="str">
        <f>IF(ISERROR(VLOOKUP($A30,#REF!,5,FALSE))=TRUE,"",VLOOKUP($A30,#REF!,14,FALSE)/(VLOOKUP($A30,#REF!,14,FALSE)+VLOOKUP($A30,#REF!,15,FALSE)))</f>
        <v/>
      </c>
      <c r="K30" s="69" t="str">
        <f>IF(ISERROR(VLOOKUP($A30,#REF!,5,FALSE))=TRUE,"",VLOOKUP($A30,#REF!,15,FALSE)/(VLOOKUP($A30,#REF!,14,FALSE)+VLOOKUP($A30,#REF!,15,FALSE)))</f>
        <v/>
      </c>
      <c r="L30" s="35" t="str">
        <f t="shared" si="3"/>
        <v/>
      </c>
      <c r="M30" s="68" t="str">
        <f>IF(ISERROR(VLOOKUP($A30,#REF!,5,FALSE))=TRUE,"",VLOOKUP($A30,#REF!,6,FALSE)/VLOOKUP($A30,#REF!,5,FALSE))</f>
        <v/>
      </c>
      <c r="N30" s="68" t="str">
        <f>IF(ISERROR(VLOOKUP($A30,#REF!,5,FALSE))=TRUE,"",VLOOKUP($A30,#REF!,7,FALSE)/VLOOKUP($A30,#REF!,5,FALSE))</f>
        <v/>
      </c>
      <c r="O30" s="14">
        <f t="shared" si="4"/>
        <v>0</v>
      </c>
      <c r="P30" s="68" t="str">
        <f>IF(ISERROR(VLOOKUP($A30,#REF!,5,FALSE))=TRUE,"",VLOOKUP($A30,#REF!,8,FALSE)/VLOOKUP($A30,#REF!,5,FALSE))</f>
        <v/>
      </c>
      <c r="Q30" s="68" t="str">
        <f>IF(ISERROR(VLOOKUP($A30,#REF!,5,FALSE))=TRUE,"",VLOOKUP($A30,#REF!,9,FALSE)/VLOOKUP($A30,#REF!,5,FALSE))</f>
        <v/>
      </c>
      <c r="R30" s="14">
        <f t="shared" si="5"/>
        <v>0</v>
      </c>
      <c r="S30" s="68" t="str">
        <f>IF(ISERROR(VLOOKUP($A30,#REF!,5,FALSE))=TRUE,"",VLOOKUP($A30,#REF!,18,FALSE)/VLOOKUP($A30,#REF!,5,FALSE))</f>
        <v/>
      </c>
      <c r="T30" s="68" t="str">
        <f>IF(ISERROR(VLOOKUP($A30,#REF!,5,FALSE))=TRUE,"",VLOOKUP($A30,#REF!,19,FALSE)/VLOOKUP($A30,#REF!,5,FALSE))</f>
        <v/>
      </c>
      <c r="U30" s="14">
        <f t="shared" si="6"/>
        <v>0</v>
      </c>
      <c r="V30" s="68" t="str">
        <f>IF(ISERROR(VLOOKUP($A30,#REF!,5,FALSE))=TRUE,"",VLOOKUP($A30,#REF!,19,FALSE)/VLOOKUP($A30,#REF!,21,FALSE))</f>
        <v/>
      </c>
      <c r="W30" s="14" t="str">
        <f t="shared" si="6"/>
        <v/>
      </c>
      <c r="X30" s="69" t="str">
        <f>IF(ISERROR(VLOOKUP($A30,#REF!,5,FALSE))=TRUE,"",VLOOKUP($A30,#REF!,18,FALSE)/(VLOOKUP($A30,#REF!,18,FALSE)+VLOOKUP($A30,#REF!,19,FALSE)))</f>
        <v/>
      </c>
      <c r="Y30" s="69" t="str">
        <f>IF(ISERROR(VLOOKUP($A30,#REF!,5,FALSE))=TRUE,"",VLOOKUP($A30,#REF!,19,FALSE)/(VLOOKUP($A30,#REF!,18,FALSE)+VLOOKUP($A30,#REF!,19,FALSE)))</f>
        <v/>
      </c>
      <c r="Z30" s="35" t="str">
        <f t="shared" si="7"/>
        <v/>
      </c>
      <c r="AA30" s="68" t="str">
        <f>IF(ISERROR(VLOOKUP($A30,#REF!,5,FALSE))=TRUE,"",VLOOKUP($A30,#REF!,20,FALSE)/VLOOKUP($A30,#REF!,5,FALSE))</f>
        <v/>
      </c>
      <c r="AB30" s="68" t="str">
        <f>IF(ISERROR(VLOOKUP($A30,#REF!,5,FALSE))=TRUE,"",VLOOKUP($A30,#REF!,21,FALSE)/VLOOKUP($A30,#REF!,5,FALSE))</f>
        <v/>
      </c>
      <c r="AC30" s="14">
        <f t="shared" si="8"/>
        <v>0</v>
      </c>
      <c r="AD30" s="68" t="str">
        <f>IF(ISERROR(VLOOKUP($A30,#REF!,5,FALSE))=TRUE,"",VLOOKUP($A30,#REF!,26,FALSE)/VLOOKUP($A30,#REF!,5,FALSE))</f>
        <v/>
      </c>
      <c r="AE30" s="68" t="str">
        <f>IF(ISERROR(VLOOKUP($A30,#REF!,5,FALSE))=TRUE,"",VLOOKUP($A30,#REF!,27,FALSE)/VLOOKUP($A30,#REF!,5,FALSE))</f>
        <v/>
      </c>
      <c r="AF30" s="14">
        <f t="shared" si="9"/>
        <v>0</v>
      </c>
      <c r="AG30" s="68" t="str">
        <f>IF(ISERROR(VLOOKUP($A30,#REF!,5,FALSE))=TRUE,"",VLOOKUP($A30,#REF!,27,FALSE)/VLOOKUP($A30,#REF!,29,FALSE))</f>
        <v/>
      </c>
      <c r="AH30" s="14" t="str">
        <f t="shared" si="10"/>
        <v/>
      </c>
      <c r="AI30" s="69" t="str">
        <f>IF(ISERROR(VLOOKUP($A30,#REF!,5,FALSE))=TRUE,"",VLOOKUP($A30,#REF!,26,FALSE)/(VLOOKUP($A30,#REF!,26,FALSE)+VLOOKUP($A30,#REF!,27,FALSE)))</f>
        <v/>
      </c>
      <c r="AJ30" s="69" t="str">
        <f>IF(ISERROR(VLOOKUP($A30,#REF!,5,FALSE))=TRUE,"",VLOOKUP($A30,#REF!,27,FALSE)/(VLOOKUP($A30,#REF!,26,FALSE)+VLOOKUP($A30,#REF!,27,FALSE)))</f>
        <v/>
      </c>
      <c r="AK30" s="35" t="str">
        <f t="shared" si="11"/>
        <v/>
      </c>
      <c r="AL30" s="68" t="str">
        <f>IF(ISERROR(VLOOKUP($A30,#REF!,5,FALSE))=TRUE,"",VLOOKUP($A30,#REF!,28,FALSE)/VLOOKUP($A30,#REF!,5,FALSE))</f>
        <v/>
      </c>
      <c r="AM30" s="68" t="str">
        <f>IF(ISERROR(VLOOKUP($A30,#REF!,5,FALSE))=TRUE,"",VLOOKUP($A30,#REF!,29,FALSE)/VLOOKUP($A30,#REF!,5,FALSE))</f>
        <v/>
      </c>
      <c r="AN30" s="14">
        <f t="shared" si="12"/>
        <v>0</v>
      </c>
      <c r="AO30" s="68" t="str">
        <f>IF(ISERROR(VLOOKUP($A30,#REF!,5,FALSE))=TRUE,"",VLOOKUP($A30,#REF!,22,FALSE)/VLOOKUP($A30,#REF!,5,FALSE))</f>
        <v/>
      </c>
      <c r="AP30" s="68" t="str">
        <f>IF(ISERROR(VLOOKUP($A30,#REF!,5,FALSE))=TRUE,"",VLOOKUP($A30,#REF!,23,FALSE)/VLOOKUP($A30,#REF!,5,FALSE))</f>
        <v/>
      </c>
      <c r="AQ30" s="14">
        <f t="shared" si="13"/>
        <v>0</v>
      </c>
      <c r="AR30" s="68" t="str">
        <f>IF(ISERROR(VLOOKUP($A30,#REF!,5,FALSE))=TRUE,"",VLOOKUP($A30,#REF!,23,FALSE)/VLOOKUP($A30,#REF!,25,FALSE))</f>
        <v/>
      </c>
      <c r="AS30" s="14" t="str">
        <f t="shared" si="14"/>
        <v/>
      </c>
      <c r="AT30" s="69" t="str">
        <f>IF(ISERROR(VLOOKUP($A30,#REF!,5,FALSE))=TRUE,"",VLOOKUP($A30,#REF!,22,FALSE)/(VLOOKUP($A30,#REF!,22,FALSE)+VLOOKUP($A30,#REF!,23,FALSE)))</f>
        <v/>
      </c>
      <c r="AU30" s="69" t="str">
        <f>IF(ISERROR(VLOOKUP($A30,#REF!,5,FALSE))=TRUE,"",VLOOKUP($A30,#REF!,23,FALSE)/(VLOOKUP($A30,#REF!,22,FALSE)+VLOOKUP($A30,#REF!,23,FALSE)))</f>
        <v/>
      </c>
      <c r="AV30" s="35" t="str">
        <f t="shared" si="15"/>
        <v/>
      </c>
      <c r="AW30" s="68" t="str">
        <f>IF(ISERROR(VLOOKUP($A30,#REF!,5,FALSE))=TRUE,"",VLOOKUP($A30,#REF!,24,FALSE)/VLOOKUP($A30,#REF!,5,FALSE))</f>
        <v/>
      </c>
      <c r="AX30" s="68" t="str">
        <f>IF(ISERROR(VLOOKUP($A30,#REF!,5,FALSE))=TRUE,"",VLOOKUP($A30,#REF!,25,FALSE)/VLOOKUP($A30,#REF!,5,FALSE))</f>
        <v/>
      </c>
      <c r="AY30" s="14">
        <f t="shared" si="16"/>
        <v>0</v>
      </c>
      <c r="AZ30" s="65" t="s">
        <v>171</v>
      </c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9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</row>
    <row r="31" spans="1:85" x14ac:dyDescent="0.45">
      <c r="A31" s="37" t="str">
        <f>CONCATENATE(LEFT($B$3,2),"21")</f>
        <v>0221</v>
      </c>
      <c r="B31" s="36" t="str">
        <f>IF(ISERROR(VLOOKUP($A31,#REF!,4,FALSE))=TRUE,"",VLOOKUP($A31,#REF!,4,FALSE))</f>
        <v/>
      </c>
      <c r="C31" s="68" t="str">
        <f>IF(ISERROR(VLOOKUP($A31,#REF!,5,FALSE))=TRUE,"",VLOOKUP($A31,#REF!,14,FALSE)/VLOOKUP($A31,#REF!,5,FALSE))</f>
        <v/>
      </c>
      <c r="D31" s="68" t="str">
        <f>IF(ISERROR(VLOOKUP($A31,#REF!,5,FALSE))=TRUE,"",VLOOKUP($A31,#REF!,15,FALSE)/VLOOKUP($A31,#REF!,5,FALSE))</f>
        <v/>
      </c>
      <c r="E31" s="14">
        <f t="shared" si="0"/>
        <v>0</v>
      </c>
      <c r="F31" s="68" t="str">
        <f>IF(ISERROR(VLOOKUP($A31,#REF!,5,FALSE))=TRUE,"",VLOOKUP($A31,#REF!,15,FALSE)/VLOOKUP($A31,#REF!,7,FALSE))</f>
        <v/>
      </c>
      <c r="G31" s="14" t="str">
        <f t="shared" si="1"/>
        <v/>
      </c>
      <c r="H31" s="68" t="str">
        <f>IF(ISERROR(VLOOKUP($A31,#REF!,5,FALSE))=TRUE,"",VLOOKUP($A31,#REF!,15,FALSE)/VLOOKUP($A31,#REF!,9,FALSE))</f>
        <v/>
      </c>
      <c r="I31" s="14" t="str">
        <f t="shared" si="2"/>
        <v/>
      </c>
      <c r="J31" s="69" t="str">
        <f>IF(ISERROR(VLOOKUP($A31,#REF!,5,FALSE))=TRUE,"",VLOOKUP($A31,#REF!,14,FALSE)/(VLOOKUP($A31,#REF!,14,FALSE)+VLOOKUP($A31,#REF!,15,FALSE)))</f>
        <v/>
      </c>
      <c r="K31" s="69" t="str">
        <f>IF(ISERROR(VLOOKUP($A31,#REF!,5,FALSE))=TRUE,"",VLOOKUP($A31,#REF!,15,FALSE)/(VLOOKUP($A31,#REF!,14,FALSE)+VLOOKUP($A31,#REF!,15,FALSE)))</f>
        <v/>
      </c>
      <c r="L31" s="35" t="str">
        <f t="shared" si="3"/>
        <v/>
      </c>
      <c r="M31" s="68" t="str">
        <f>IF(ISERROR(VLOOKUP($A31,#REF!,5,FALSE))=TRUE,"",VLOOKUP($A31,#REF!,6,FALSE)/VLOOKUP($A31,#REF!,5,FALSE))</f>
        <v/>
      </c>
      <c r="N31" s="68" t="str">
        <f>IF(ISERROR(VLOOKUP($A31,#REF!,5,FALSE))=TRUE,"",VLOOKUP($A31,#REF!,7,FALSE)/VLOOKUP($A31,#REF!,5,FALSE))</f>
        <v/>
      </c>
      <c r="O31" s="14">
        <f t="shared" si="4"/>
        <v>0</v>
      </c>
      <c r="P31" s="68" t="str">
        <f>IF(ISERROR(VLOOKUP($A31,#REF!,5,FALSE))=TRUE,"",VLOOKUP($A31,#REF!,8,FALSE)/VLOOKUP($A31,#REF!,5,FALSE))</f>
        <v/>
      </c>
      <c r="Q31" s="68" t="str">
        <f>IF(ISERROR(VLOOKUP($A31,#REF!,5,FALSE))=TRUE,"",VLOOKUP($A31,#REF!,9,FALSE)/VLOOKUP($A31,#REF!,5,FALSE))</f>
        <v/>
      </c>
      <c r="R31" s="14">
        <f t="shared" si="5"/>
        <v>0</v>
      </c>
      <c r="S31" s="68" t="str">
        <f>IF(ISERROR(VLOOKUP($A31,#REF!,5,FALSE))=TRUE,"",VLOOKUP($A31,#REF!,18,FALSE)/VLOOKUP($A31,#REF!,5,FALSE))</f>
        <v/>
      </c>
      <c r="T31" s="68" t="str">
        <f>IF(ISERROR(VLOOKUP($A31,#REF!,5,FALSE))=TRUE,"",VLOOKUP($A31,#REF!,19,FALSE)/VLOOKUP($A31,#REF!,5,FALSE))</f>
        <v/>
      </c>
      <c r="U31" s="14">
        <f t="shared" si="6"/>
        <v>0</v>
      </c>
      <c r="V31" s="68" t="str">
        <f>IF(ISERROR(VLOOKUP($A31,#REF!,5,FALSE))=TRUE,"",VLOOKUP($A31,#REF!,19,FALSE)/VLOOKUP($A31,#REF!,21,FALSE))</f>
        <v/>
      </c>
      <c r="W31" s="14" t="str">
        <f t="shared" si="6"/>
        <v/>
      </c>
      <c r="X31" s="69" t="str">
        <f>IF(ISERROR(VLOOKUP($A31,#REF!,5,FALSE))=TRUE,"",VLOOKUP($A31,#REF!,18,FALSE)/(VLOOKUP($A31,#REF!,18,FALSE)+VLOOKUP($A31,#REF!,19,FALSE)))</f>
        <v/>
      </c>
      <c r="Y31" s="69" t="str">
        <f>IF(ISERROR(VLOOKUP($A31,#REF!,5,FALSE))=TRUE,"",VLOOKUP($A31,#REF!,19,FALSE)/(VLOOKUP($A31,#REF!,18,FALSE)+VLOOKUP($A31,#REF!,19,FALSE)))</f>
        <v/>
      </c>
      <c r="Z31" s="35" t="str">
        <f t="shared" si="7"/>
        <v/>
      </c>
      <c r="AA31" s="68" t="str">
        <f>IF(ISERROR(VLOOKUP($A31,#REF!,5,FALSE))=TRUE,"",VLOOKUP($A31,#REF!,20,FALSE)/VLOOKUP($A31,#REF!,5,FALSE))</f>
        <v/>
      </c>
      <c r="AB31" s="68" t="str">
        <f>IF(ISERROR(VLOOKUP($A31,#REF!,5,FALSE))=TRUE,"",VLOOKUP($A31,#REF!,21,FALSE)/VLOOKUP($A31,#REF!,5,FALSE))</f>
        <v/>
      </c>
      <c r="AC31" s="14">
        <f t="shared" si="8"/>
        <v>0</v>
      </c>
      <c r="AD31" s="68" t="str">
        <f>IF(ISERROR(VLOOKUP($A31,#REF!,5,FALSE))=TRUE,"",VLOOKUP($A31,#REF!,26,FALSE)/VLOOKUP($A31,#REF!,5,FALSE))</f>
        <v/>
      </c>
      <c r="AE31" s="68" t="str">
        <f>IF(ISERROR(VLOOKUP($A31,#REF!,5,FALSE))=TRUE,"",VLOOKUP($A31,#REF!,27,FALSE)/VLOOKUP($A31,#REF!,5,FALSE))</f>
        <v/>
      </c>
      <c r="AF31" s="14">
        <f t="shared" si="9"/>
        <v>0</v>
      </c>
      <c r="AG31" s="68" t="str">
        <f>IF(ISERROR(VLOOKUP($A31,#REF!,5,FALSE))=TRUE,"",VLOOKUP($A31,#REF!,27,FALSE)/VLOOKUP($A31,#REF!,29,FALSE))</f>
        <v/>
      </c>
      <c r="AH31" s="14" t="str">
        <f t="shared" si="10"/>
        <v/>
      </c>
      <c r="AI31" s="69" t="str">
        <f>IF(ISERROR(VLOOKUP($A31,#REF!,5,FALSE))=TRUE,"",VLOOKUP($A31,#REF!,26,FALSE)/(VLOOKUP($A31,#REF!,26,FALSE)+VLOOKUP($A31,#REF!,27,FALSE)))</f>
        <v/>
      </c>
      <c r="AJ31" s="69" t="str">
        <f>IF(ISERROR(VLOOKUP($A31,#REF!,5,FALSE))=TRUE,"",VLOOKUP($A31,#REF!,27,FALSE)/(VLOOKUP($A31,#REF!,26,FALSE)+VLOOKUP($A31,#REF!,27,FALSE)))</f>
        <v/>
      </c>
      <c r="AK31" s="35" t="str">
        <f t="shared" si="11"/>
        <v/>
      </c>
      <c r="AL31" s="68" t="str">
        <f>IF(ISERROR(VLOOKUP($A31,#REF!,5,FALSE))=TRUE,"",VLOOKUP($A31,#REF!,28,FALSE)/VLOOKUP($A31,#REF!,5,FALSE))</f>
        <v/>
      </c>
      <c r="AM31" s="68" t="str">
        <f>IF(ISERROR(VLOOKUP($A31,#REF!,5,FALSE))=TRUE,"",VLOOKUP($A31,#REF!,29,FALSE)/VLOOKUP($A31,#REF!,5,FALSE))</f>
        <v/>
      </c>
      <c r="AN31" s="14">
        <f t="shared" si="12"/>
        <v>0</v>
      </c>
      <c r="AO31" s="68" t="str">
        <f>IF(ISERROR(VLOOKUP($A31,#REF!,5,FALSE))=TRUE,"",VLOOKUP($A31,#REF!,22,FALSE)/VLOOKUP($A31,#REF!,5,FALSE))</f>
        <v/>
      </c>
      <c r="AP31" s="68" t="str">
        <f>IF(ISERROR(VLOOKUP($A31,#REF!,5,FALSE))=TRUE,"",VLOOKUP($A31,#REF!,23,FALSE)/VLOOKUP($A31,#REF!,5,FALSE))</f>
        <v/>
      </c>
      <c r="AQ31" s="14">
        <f t="shared" si="13"/>
        <v>0</v>
      </c>
      <c r="AR31" s="68" t="str">
        <f>IF(ISERROR(VLOOKUP($A31,#REF!,5,FALSE))=TRUE,"",VLOOKUP($A31,#REF!,23,FALSE)/VLOOKUP($A31,#REF!,25,FALSE))</f>
        <v/>
      </c>
      <c r="AS31" s="14" t="str">
        <f t="shared" si="14"/>
        <v/>
      </c>
      <c r="AT31" s="69" t="str">
        <f>IF(ISERROR(VLOOKUP($A31,#REF!,5,FALSE))=TRUE,"",VLOOKUP($A31,#REF!,22,FALSE)/(VLOOKUP($A31,#REF!,22,FALSE)+VLOOKUP($A31,#REF!,23,FALSE)))</f>
        <v/>
      </c>
      <c r="AU31" s="69" t="str">
        <f>IF(ISERROR(VLOOKUP($A31,#REF!,5,FALSE))=TRUE,"",VLOOKUP($A31,#REF!,23,FALSE)/(VLOOKUP($A31,#REF!,22,FALSE)+VLOOKUP($A31,#REF!,23,FALSE)))</f>
        <v/>
      </c>
      <c r="AV31" s="35" t="str">
        <f t="shared" si="15"/>
        <v/>
      </c>
      <c r="AW31" s="68" t="str">
        <f>IF(ISERROR(VLOOKUP($A31,#REF!,5,FALSE))=TRUE,"",VLOOKUP($A31,#REF!,24,FALSE)/VLOOKUP($A31,#REF!,5,FALSE))</f>
        <v/>
      </c>
      <c r="AX31" s="68" t="str">
        <f>IF(ISERROR(VLOOKUP($A31,#REF!,5,FALSE))=TRUE,"",VLOOKUP($A31,#REF!,25,FALSE)/VLOOKUP($A31,#REF!,5,FALSE))</f>
        <v/>
      </c>
      <c r="AY31" s="14">
        <f t="shared" si="16"/>
        <v>0</v>
      </c>
      <c r="AZ31" s="65" t="s">
        <v>172</v>
      </c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9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</row>
    <row r="32" spans="1:85" x14ac:dyDescent="0.45">
      <c r="M32" s="34"/>
      <c r="N32" s="34"/>
      <c r="AZ32" s="65" t="s">
        <v>173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9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</row>
    <row r="33" spans="52:85" x14ac:dyDescent="0.45">
      <c r="AZ33" s="65" t="s">
        <v>174</v>
      </c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9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</row>
    <row r="34" spans="52:85" x14ac:dyDescent="0.45">
      <c r="AZ34" s="65" t="s">
        <v>175</v>
      </c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9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</row>
    <row r="35" spans="52:85" x14ac:dyDescent="0.45">
      <c r="AZ35" s="65" t="s">
        <v>176</v>
      </c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9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</row>
    <row r="36" spans="52:85" x14ac:dyDescent="0.45">
      <c r="AZ36" s="65" t="s">
        <v>177</v>
      </c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9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</row>
    <row r="37" spans="52:85" x14ac:dyDescent="0.45">
      <c r="AZ37" s="65" t="s">
        <v>178</v>
      </c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9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</row>
    <row r="38" spans="52:85" x14ac:dyDescent="0.45">
      <c r="AZ38" s="65" t="s">
        <v>179</v>
      </c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9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</row>
    <row r="39" spans="52:85" x14ac:dyDescent="0.45">
      <c r="AZ39" s="65" t="s">
        <v>180</v>
      </c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9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</row>
    <row r="40" spans="52:85" x14ac:dyDescent="0.45">
      <c r="AZ40" s="65" t="s">
        <v>181</v>
      </c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9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</row>
    <row r="41" spans="52:85" x14ac:dyDescent="0.45">
      <c r="AZ41" s="65" t="s">
        <v>182</v>
      </c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9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</row>
    <row r="42" spans="52:85" x14ac:dyDescent="0.45">
      <c r="AZ42" s="65" t="s">
        <v>183</v>
      </c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9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</row>
    <row r="43" spans="52:85" x14ac:dyDescent="0.45">
      <c r="AZ43" s="65" t="s">
        <v>184</v>
      </c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9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</row>
    <row r="44" spans="52:85" x14ac:dyDescent="0.45">
      <c r="AZ44" s="65" t="s">
        <v>185</v>
      </c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9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</row>
    <row r="45" spans="52:85" x14ac:dyDescent="0.45">
      <c r="AZ45" s="65" t="s">
        <v>186</v>
      </c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9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</row>
    <row r="46" spans="52:85" x14ac:dyDescent="0.45">
      <c r="AZ46" s="65" t="s">
        <v>187</v>
      </c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9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</row>
    <row r="47" spans="52:85" x14ac:dyDescent="0.45">
      <c r="AZ47" s="65" t="s">
        <v>188</v>
      </c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9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</row>
    <row r="48" spans="52:85" ht="15.6" thickBot="1" x14ac:dyDescent="0.5">
      <c r="AZ48" s="66" t="s">
        <v>189</v>
      </c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9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</row>
    <row r="49" spans="54:85" x14ac:dyDescent="0.45"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9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</row>
    <row r="50" spans="54:85" x14ac:dyDescent="0.45"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9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</row>
    <row r="51" spans="54:85" x14ac:dyDescent="0.45"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9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</row>
    <row r="52" spans="54:85" x14ac:dyDescent="0.45"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9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</row>
    <row r="53" spans="54:85" x14ac:dyDescent="0.45"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9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</row>
    <row r="54" spans="54:85" x14ac:dyDescent="0.45"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9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</row>
    <row r="55" spans="54:85" ht="15" customHeight="1" x14ac:dyDescent="0.45"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9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</row>
    <row r="56" spans="54:85" ht="15" customHeight="1" x14ac:dyDescent="0.45"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9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</row>
    <row r="57" spans="54:85" ht="15" customHeight="1" x14ac:dyDescent="0.45"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9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</row>
    <row r="58" spans="54:85" ht="15" customHeight="1" x14ac:dyDescent="0.45"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9"/>
      <c r="BR58" s="33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</row>
    <row r="59" spans="54:85" ht="15" customHeight="1" x14ac:dyDescent="0.45">
      <c r="BB59" s="22"/>
      <c r="BC59" s="22" t="s">
        <v>190</v>
      </c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9"/>
      <c r="BR59" s="22"/>
      <c r="BS59" s="22" t="s">
        <v>191</v>
      </c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</row>
    <row r="60" spans="54:85" ht="15" customHeight="1" x14ac:dyDescent="0.45"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9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</row>
    <row r="61" spans="54:85" x14ac:dyDescent="0.45"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9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</row>
    <row r="62" spans="54:85" x14ac:dyDescent="0.45"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9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</row>
    <row r="63" spans="54:85" x14ac:dyDescent="0.45"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9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</row>
    <row r="64" spans="54:85" x14ac:dyDescent="0.45"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9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</row>
    <row r="65" spans="54:85" x14ac:dyDescent="0.45"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9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</row>
    <row r="66" spans="54:85" x14ac:dyDescent="0.45"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9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</row>
    <row r="67" spans="54:85" x14ac:dyDescent="0.45"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9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</row>
    <row r="68" spans="54:85" x14ac:dyDescent="0.45"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9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</row>
    <row r="69" spans="54:85" x14ac:dyDescent="0.45"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9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</row>
    <row r="70" spans="54:85" x14ac:dyDescent="0.45"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9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</row>
    <row r="71" spans="54:85" x14ac:dyDescent="0.45"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9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</row>
    <row r="72" spans="54:85" x14ac:dyDescent="0.45"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9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</row>
    <row r="73" spans="54:85" x14ac:dyDescent="0.45"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9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</row>
    <row r="74" spans="54:85" x14ac:dyDescent="0.45"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9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</row>
    <row r="75" spans="54:85" x14ac:dyDescent="0.45"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9"/>
      <c r="BR75" s="33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</row>
    <row r="76" spans="54:85" x14ac:dyDescent="0.45"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9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</row>
    <row r="77" spans="54:85" x14ac:dyDescent="0.45"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9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</row>
    <row r="78" spans="54:85" ht="15" customHeight="1" x14ac:dyDescent="0.45"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</row>
    <row r="79" spans="54:85" ht="15" customHeight="1" x14ac:dyDescent="0.45"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</row>
    <row r="80" spans="54:85" ht="15" customHeight="1" x14ac:dyDescent="0.45">
      <c r="BB80" s="165" t="s">
        <v>192</v>
      </c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65"/>
      <c r="BW80" s="165"/>
      <c r="BX80" s="165"/>
      <c r="BY80" s="165"/>
      <c r="BZ80" s="165"/>
      <c r="CA80" s="166" t="str">
        <f>CA1</f>
        <v>02 青森県</v>
      </c>
      <c r="CB80" s="166"/>
      <c r="CC80" s="166"/>
      <c r="CD80" s="166"/>
      <c r="CE80" s="166"/>
      <c r="CF80" s="162" t="s">
        <v>193</v>
      </c>
      <c r="CG80" s="163"/>
    </row>
    <row r="81" spans="54:85" x14ac:dyDescent="0.45">
      <c r="BB81" s="165"/>
      <c r="BC81" s="165"/>
      <c r="BD81" s="165"/>
      <c r="BE81" s="165"/>
      <c r="BF81" s="165"/>
      <c r="BG81" s="165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T81" s="165"/>
      <c r="BU81" s="165"/>
      <c r="BV81" s="165"/>
      <c r="BW81" s="165"/>
      <c r="BX81" s="165"/>
      <c r="BY81" s="165"/>
      <c r="BZ81" s="165"/>
      <c r="CA81" s="166"/>
      <c r="CB81" s="166"/>
      <c r="CC81" s="166"/>
      <c r="CD81" s="166"/>
      <c r="CE81" s="166"/>
      <c r="CF81" s="162"/>
      <c r="CG81" s="163"/>
    </row>
    <row r="82" spans="54:85" ht="15.75" customHeight="1" x14ac:dyDescent="0.45">
      <c r="BB82" s="165"/>
      <c r="BC82" s="165"/>
      <c r="BD82" s="165"/>
      <c r="BE82" s="165"/>
      <c r="BF82" s="165"/>
      <c r="BG82" s="165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T82" s="165"/>
      <c r="BU82" s="165"/>
      <c r="BV82" s="165"/>
      <c r="BW82" s="165"/>
      <c r="BX82" s="165"/>
      <c r="BY82" s="165"/>
      <c r="BZ82" s="165"/>
      <c r="CA82" s="166"/>
      <c r="CB82" s="166"/>
      <c r="CC82" s="166"/>
      <c r="CD82" s="166"/>
      <c r="CE82" s="166"/>
      <c r="CF82" s="163"/>
      <c r="CG82" s="163"/>
    </row>
    <row r="83" spans="54:85" ht="15.75" customHeight="1" x14ac:dyDescent="0.45">
      <c r="BB83" s="165"/>
      <c r="BC83" s="165"/>
      <c r="BD83" s="165"/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6"/>
      <c r="CB83" s="166"/>
      <c r="CC83" s="166"/>
      <c r="CD83" s="166"/>
      <c r="CE83" s="166"/>
      <c r="CF83" s="163"/>
      <c r="CG83" s="163"/>
    </row>
    <row r="84" spans="54:85" ht="15.6" thickBot="1" x14ac:dyDescent="0.5"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</row>
    <row r="85" spans="54:85" ht="16.5" customHeight="1" thickTop="1" x14ac:dyDescent="0.45"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154" t="s">
        <v>194</v>
      </c>
      <c r="BP85" s="155"/>
      <c r="BQ85" s="155"/>
      <c r="BR85" s="155"/>
      <c r="BS85" s="155"/>
      <c r="BT85" s="156"/>
      <c r="BU85" s="24"/>
      <c r="BV85" s="24"/>
      <c r="BW85" s="24"/>
      <c r="BX85" s="24"/>
      <c r="BY85" s="24"/>
      <c r="BZ85" s="24"/>
      <c r="CA85" s="24"/>
      <c r="CB85" s="24"/>
      <c r="CC85" s="22"/>
      <c r="CD85" s="22"/>
      <c r="CE85" s="22"/>
      <c r="CF85" s="22"/>
      <c r="CG85" s="22"/>
    </row>
    <row r="86" spans="54:85" ht="16.5" customHeight="1" thickBot="1" x14ac:dyDescent="0.5"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157"/>
      <c r="BP86" s="158"/>
      <c r="BQ86" s="158"/>
      <c r="BR86" s="158"/>
      <c r="BS86" s="158"/>
      <c r="BT86" s="159"/>
      <c r="BU86" s="24"/>
      <c r="BV86" s="24"/>
      <c r="BW86" s="24"/>
      <c r="BX86" s="24"/>
      <c r="BY86" s="24"/>
      <c r="BZ86" s="24"/>
      <c r="CA86" s="24"/>
      <c r="CB86" s="24"/>
      <c r="CC86" s="22"/>
      <c r="CD86" s="22"/>
      <c r="CE86" s="22"/>
      <c r="CF86" s="22"/>
      <c r="CG86" s="22"/>
    </row>
    <row r="87" spans="54:85" ht="15.6" thickTop="1" x14ac:dyDescent="0.45"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</row>
    <row r="88" spans="54:85" x14ac:dyDescent="0.45"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</row>
    <row r="89" spans="54:85" x14ac:dyDescent="0.45"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</row>
    <row r="90" spans="54:85" x14ac:dyDescent="0.45"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</row>
    <row r="91" spans="54:85" x14ac:dyDescent="0.45"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</row>
    <row r="92" spans="54:85" x14ac:dyDescent="0.45"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</row>
    <row r="93" spans="54:85" x14ac:dyDescent="0.45"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</row>
    <row r="94" spans="54:85" x14ac:dyDescent="0.45"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</row>
    <row r="95" spans="54:85" x14ac:dyDescent="0.45"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</row>
    <row r="96" spans="54:85" x14ac:dyDescent="0.45"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</row>
    <row r="97" spans="54:85" x14ac:dyDescent="0.45"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</row>
    <row r="98" spans="54:85" x14ac:dyDescent="0.45"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</row>
    <row r="99" spans="54:85" x14ac:dyDescent="0.45"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</row>
    <row r="100" spans="54:85" x14ac:dyDescent="0.45"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</row>
    <row r="101" spans="54:85" x14ac:dyDescent="0.45"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</row>
    <row r="102" spans="54:85" x14ac:dyDescent="0.45"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</row>
    <row r="103" spans="54:85" x14ac:dyDescent="0.45"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</row>
    <row r="104" spans="54:85" x14ac:dyDescent="0.45"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</row>
    <row r="105" spans="54:85" x14ac:dyDescent="0.45"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</row>
    <row r="106" spans="54:85" x14ac:dyDescent="0.45"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</row>
    <row r="107" spans="54:85" x14ac:dyDescent="0.45"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</row>
    <row r="108" spans="54:85" x14ac:dyDescent="0.45"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</row>
    <row r="109" spans="54:85" x14ac:dyDescent="0.45"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</row>
    <row r="110" spans="54:85" x14ac:dyDescent="0.45"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</row>
    <row r="111" spans="54:85" x14ac:dyDescent="0.45"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</row>
    <row r="112" spans="54:85" x14ac:dyDescent="0.45"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</row>
    <row r="113" spans="54:85" x14ac:dyDescent="0.45"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</row>
    <row r="114" spans="54:85" x14ac:dyDescent="0.45"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</row>
    <row r="115" spans="54:85" x14ac:dyDescent="0.45"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</row>
    <row r="116" spans="54:85" x14ac:dyDescent="0.45"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</row>
    <row r="117" spans="54:85" x14ac:dyDescent="0.45"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</row>
    <row r="118" spans="54:85" x14ac:dyDescent="0.45"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</row>
    <row r="119" spans="54:85" x14ac:dyDescent="0.45"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</row>
    <row r="120" spans="54:85" x14ac:dyDescent="0.45"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</row>
    <row r="121" spans="54:85" x14ac:dyDescent="0.45"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</row>
    <row r="122" spans="54:85" x14ac:dyDescent="0.45"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</row>
    <row r="123" spans="54:85" x14ac:dyDescent="0.45"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</row>
    <row r="124" spans="54:85" x14ac:dyDescent="0.45"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</row>
    <row r="125" spans="54:85" x14ac:dyDescent="0.45"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</row>
    <row r="126" spans="54:85" x14ac:dyDescent="0.45"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</row>
    <row r="127" spans="54:85" x14ac:dyDescent="0.45"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</row>
    <row r="128" spans="54:85" x14ac:dyDescent="0.45"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</row>
    <row r="129" spans="54:85" x14ac:dyDescent="0.45"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</row>
    <row r="130" spans="54:85" x14ac:dyDescent="0.45"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</row>
    <row r="131" spans="54:85" x14ac:dyDescent="0.45"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</row>
    <row r="132" spans="54:85" x14ac:dyDescent="0.45"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</row>
    <row r="133" spans="54:85" x14ac:dyDescent="0.45"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</row>
    <row r="134" spans="54:85" ht="15.75" customHeight="1" x14ac:dyDescent="0.45"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</row>
    <row r="135" spans="54:85" ht="15.75" customHeight="1" x14ac:dyDescent="0.45"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</row>
    <row r="136" spans="54:85" x14ac:dyDescent="0.45"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</row>
    <row r="137" spans="54:85" x14ac:dyDescent="0.45"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</row>
    <row r="138" spans="54:85" x14ac:dyDescent="0.45">
      <c r="BB138" s="22"/>
      <c r="BC138" s="22" t="s">
        <v>191</v>
      </c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 t="s">
        <v>191</v>
      </c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</row>
    <row r="139" spans="54:85" ht="28.8" x14ac:dyDescent="0.45"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164"/>
      <c r="BP139" s="164"/>
      <c r="BQ139" s="164"/>
      <c r="BR139" s="164"/>
      <c r="BS139" s="164"/>
      <c r="BT139" s="164"/>
      <c r="BU139" s="24"/>
      <c r="BV139" s="24"/>
      <c r="BW139" s="24"/>
      <c r="BX139" s="24"/>
      <c r="BY139" s="24"/>
      <c r="BZ139" s="24"/>
      <c r="CA139" s="24"/>
      <c r="CB139" s="24"/>
      <c r="CC139" s="22"/>
      <c r="CD139" s="22"/>
      <c r="CE139" s="22"/>
      <c r="CF139" s="22"/>
      <c r="CG139" s="22"/>
    </row>
    <row r="140" spans="54:85" ht="28.8" x14ac:dyDescent="0.45"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164"/>
      <c r="BP140" s="164"/>
      <c r="BQ140" s="164"/>
      <c r="BR140" s="164"/>
      <c r="BS140" s="164"/>
      <c r="BT140" s="164"/>
      <c r="BU140" s="24"/>
      <c r="BV140" s="24"/>
      <c r="BW140" s="24"/>
      <c r="BX140" s="24"/>
      <c r="BY140" s="24"/>
      <c r="BZ140" s="24"/>
      <c r="CA140" s="24"/>
      <c r="CB140" s="24"/>
      <c r="CC140" s="22"/>
      <c r="CD140" s="22"/>
      <c r="CE140" s="22"/>
      <c r="CF140" s="22"/>
      <c r="CG140" s="22"/>
    </row>
    <row r="141" spans="54:85" x14ac:dyDescent="0.45"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</row>
    <row r="142" spans="54:85" x14ac:dyDescent="0.45"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</row>
    <row r="143" spans="54:85" x14ac:dyDescent="0.45"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</row>
    <row r="144" spans="54:85" x14ac:dyDescent="0.45"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</row>
    <row r="145" spans="54:85" x14ac:dyDescent="0.45"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</row>
    <row r="146" spans="54:85" x14ac:dyDescent="0.45"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</row>
    <row r="147" spans="54:85" x14ac:dyDescent="0.45"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</row>
    <row r="148" spans="54:85" x14ac:dyDescent="0.45"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</row>
    <row r="149" spans="54:85" ht="17.399999999999999" x14ac:dyDescent="0.5">
      <c r="BB149" s="23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</row>
    <row r="150" spans="54:85" ht="15" customHeight="1" x14ac:dyDescent="0.45"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</row>
    <row r="151" spans="54:85" ht="15" customHeight="1" x14ac:dyDescent="0.45"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</row>
    <row r="152" spans="54:85" ht="15" customHeight="1" x14ac:dyDescent="0.45"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</row>
    <row r="153" spans="54:85" ht="15" customHeight="1" x14ac:dyDescent="0.45"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</row>
    <row r="154" spans="54:85" x14ac:dyDescent="0.45"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</row>
    <row r="155" spans="54:85" ht="15" customHeight="1" x14ac:dyDescent="0.45">
      <c r="BB155" s="165" t="s">
        <v>195</v>
      </c>
      <c r="BC155" s="165"/>
      <c r="BD155" s="165"/>
      <c r="BE155" s="165"/>
      <c r="BF155" s="165"/>
      <c r="BG155" s="165"/>
      <c r="BH155" s="165"/>
      <c r="BI155" s="165"/>
      <c r="BJ155" s="165"/>
      <c r="BK155" s="165"/>
      <c r="BL155" s="165"/>
      <c r="BM155" s="165"/>
      <c r="BN155" s="165"/>
      <c r="BO155" s="165"/>
      <c r="BP155" s="165"/>
      <c r="BQ155" s="165"/>
      <c r="BR155" s="165"/>
      <c r="BS155" s="165"/>
      <c r="BT155" s="165"/>
      <c r="BU155" s="165"/>
      <c r="BV155" s="165"/>
      <c r="BW155" s="165"/>
      <c r="BX155" s="165"/>
      <c r="BY155" s="165"/>
      <c r="BZ155" s="165"/>
      <c r="CA155" s="166" t="str">
        <f>CA1</f>
        <v>02 青森県</v>
      </c>
      <c r="CB155" s="166"/>
      <c r="CC155" s="166"/>
      <c r="CD155" s="166"/>
      <c r="CE155" s="166"/>
      <c r="CF155" s="151" t="s">
        <v>196</v>
      </c>
      <c r="CG155" s="152"/>
    </row>
    <row r="156" spans="54:85" ht="15" customHeight="1" x14ac:dyDescent="0.45">
      <c r="BB156" s="165"/>
      <c r="BC156" s="165"/>
      <c r="BD156" s="165"/>
      <c r="BE156" s="165"/>
      <c r="BF156" s="165"/>
      <c r="BG156" s="165"/>
      <c r="BH156" s="165"/>
      <c r="BI156" s="165"/>
      <c r="BJ156" s="165"/>
      <c r="BK156" s="165"/>
      <c r="BL156" s="165"/>
      <c r="BM156" s="165"/>
      <c r="BN156" s="165"/>
      <c r="BO156" s="165"/>
      <c r="BP156" s="165"/>
      <c r="BQ156" s="165"/>
      <c r="BR156" s="165"/>
      <c r="BS156" s="165"/>
      <c r="BT156" s="165"/>
      <c r="BU156" s="165"/>
      <c r="BV156" s="165"/>
      <c r="BW156" s="165"/>
      <c r="BX156" s="165"/>
      <c r="BY156" s="165"/>
      <c r="BZ156" s="165"/>
      <c r="CA156" s="166"/>
      <c r="CB156" s="166"/>
      <c r="CC156" s="166"/>
      <c r="CD156" s="166"/>
      <c r="CE156" s="166"/>
      <c r="CF156" s="151"/>
      <c r="CG156" s="152"/>
    </row>
    <row r="157" spans="54:85" x14ac:dyDescent="0.45">
      <c r="BB157" s="165"/>
      <c r="BC157" s="165"/>
      <c r="BD157" s="165"/>
      <c r="BE157" s="165"/>
      <c r="BF157" s="165"/>
      <c r="BG157" s="165"/>
      <c r="BH157" s="165"/>
      <c r="BI157" s="165"/>
      <c r="BJ157" s="165"/>
      <c r="BK157" s="165"/>
      <c r="BL157" s="165"/>
      <c r="BM157" s="165"/>
      <c r="BN157" s="165"/>
      <c r="BO157" s="165"/>
      <c r="BP157" s="165"/>
      <c r="BQ157" s="165"/>
      <c r="BR157" s="165"/>
      <c r="BS157" s="165"/>
      <c r="BT157" s="165"/>
      <c r="BU157" s="165"/>
      <c r="BV157" s="165"/>
      <c r="BW157" s="165"/>
      <c r="BX157" s="165"/>
      <c r="BY157" s="165"/>
      <c r="BZ157" s="165"/>
      <c r="CA157" s="166"/>
      <c r="CB157" s="166"/>
      <c r="CC157" s="166"/>
      <c r="CD157" s="166"/>
      <c r="CE157" s="166"/>
      <c r="CF157" s="153"/>
      <c r="CG157" s="152"/>
    </row>
    <row r="158" spans="54:85" x14ac:dyDescent="0.45"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165"/>
      <c r="BL158" s="165"/>
      <c r="BM158" s="165"/>
      <c r="BN158" s="165"/>
      <c r="BO158" s="165"/>
      <c r="BP158" s="165"/>
      <c r="BQ158" s="165"/>
      <c r="BR158" s="165"/>
      <c r="BS158" s="165"/>
      <c r="BT158" s="165"/>
      <c r="BU158" s="165"/>
      <c r="BV158" s="165"/>
      <c r="BW158" s="165"/>
      <c r="BX158" s="165"/>
      <c r="BY158" s="165"/>
      <c r="BZ158" s="165"/>
      <c r="CA158" s="166"/>
      <c r="CB158" s="166"/>
      <c r="CC158" s="166"/>
      <c r="CD158" s="166"/>
      <c r="CE158" s="166"/>
      <c r="CF158" s="153"/>
      <c r="CG158" s="152"/>
    </row>
    <row r="159" spans="54:85" ht="15.6" thickBot="1" x14ac:dyDescent="0.5"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</row>
    <row r="160" spans="54:85" ht="16.5" customHeight="1" thickTop="1" x14ac:dyDescent="0.45">
      <c r="BB160" s="22"/>
      <c r="BC160" s="22"/>
      <c r="BD160" s="30"/>
      <c r="BE160" s="30"/>
      <c r="BF160" s="32"/>
      <c r="BG160" s="154" t="s">
        <v>101</v>
      </c>
      <c r="BH160" s="155"/>
      <c r="BI160" s="155"/>
      <c r="BJ160" s="155"/>
      <c r="BK160" s="155"/>
      <c r="BL160" s="156"/>
      <c r="BM160" s="31"/>
      <c r="BN160" s="30"/>
      <c r="BO160" s="30"/>
      <c r="BP160" s="22"/>
      <c r="BQ160" s="29"/>
      <c r="BR160" s="22"/>
      <c r="BS160" s="22"/>
      <c r="BT160" s="30"/>
      <c r="BU160" s="30"/>
      <c r="BV160" s="32"/>
      <c r="BW160" s="154" t="s">
        <v>102</v>
      </c>
      <c r="BX160" s="155"/>
      <c r="BY160" s="155"/>
      <c r="BZ160" s="155"/>
      <c r="CA160" s="155"/>
      <c r="CB160" s="156"/>
      <c r="CC160" s="31"/>
      <c r="CD160" s="30"/>
      <c r="CE160" s="30"/>
      <c r="CF160" s="22"/>
      <c r="CG160" s="22"/>
    </row>
    <row r="161" spans="54:85" ht="16.5" customHeight="1" thickBot="1" x14ac:dyDescent="0.5">
      <c r="BB161" s="22"/>
      <c r="BC161" s="22"/>
      <c r="BD161" s="30"/>
      <c r="BE161" s="30"/>
      <c r="BF161" s="32"/>
      <c r="BG161" s="157"/>
      <c r="BH161" s="158"/>
      <c r="BI161" s="158"/>
      <c r="BJ161" s="158"/>
      <c r="BK161" s="158"/>
      <c r="BL161" s="159"/>
      <c r="BM161" s="31"/>
      <c r="BN161" s="30"/>
      <c r="BO161" s="30"/>
      <c r="BP161" s="22"/>
      <c r="BQ161" s="29"/>
      <c r="BR161" s="22"/>
      <c r="BS161" s="22"/>
      <c r="BT161" s="30"/>
      <c r="BU161" s="30"/>
      <c r="BV161" s="32"/>
      <c r="BW161" s="157"/>
      <c r="BX161" s="158"/>
      <c r="BY161" s="158"/>
      <c r="BZ161" s="158"/>
      <c r="CA161" s="158"/>
      <c r="CB161" s="159"/>
      <c r="CC161" s="31"/>
      <c r="CD161" s="30"/>
      <c r="CE161" s="30"/>
      <c r="CF161" s="22"/>
      <c r="CG161" s="22"/>
    </row>
    <row r="162" spans="54:85" ht="15.6" thickTop="1" x14ac:dyDescent="0.45"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9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</row>
    <row r="163" spans="54:85" x14ac:dyDescent="0.45"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9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</row>
    <row r="164" spans="54:85" x14ac:dyDescent="0.45"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9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</row>
    <row r="165" spans="54:85" x14ac:dyDescent="0.45"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9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</row>
    <row r="166" spans="54:85" x14ac:dyDescent="0.45"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9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</row>
    <row r="167" spans="54:85" x14ac:dyDescent="0.45"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9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</row>
    <row r="168" spans="54:85" x14ac:dyDescent="0.45"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9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</row>
    <row r="169" spans="54:85" x14ac:dyDescent="0.45"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9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</row>
    <row r="170" spans="54:85" x14ac:dyDescent="0.45"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9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</row>
    <row r="171" spans="54:85" x14ac:dyDescent="0.45"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9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</row>
    <row r="172" spans="54:85" x14ac:dyDescent="0.45"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9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</row>
    <row r="173" spans="54:85" x14ac:dyDescent="0.45"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9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</row>
    <row r="174" spans="54:85" x14ac:dyDescent="0.45"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9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</row>
    <row r="175" spans="54:85" x14ac:dyDescent="0.45"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9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</row>
    <row r="176" spans="54:85" x14ac:dyDescent="0.45"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9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</row>
    <row r="177" spans="54:85" x14ac:dyDescent="0.45"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9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</row>
    <row r="178" spans="54:85" x14ac:dyDescent="0.45"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9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</row>
    <row r="179" spans="54:85" x14ac:dyDescent="0.45">
      <c r="BB179" s="22"/>
      <c r="BC179" s="22" t="s">
        <v>190</v>
      </c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9"/>
      <c r="BR179" s="22"/>
      <c r="BS179" s="22" t="s">
        <v>191</v>
      </c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</row>
    <row r="180" spans="54:85" x14ac:dyDescent="0.45"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9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</row>
    <row r="181" spans="54:85" x14ac:dyDescent="0.45"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9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</row>
    <row r="182" spans="54:85" x14ac:dyDescent="0.45"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9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</row>
    <row r="183" spans="54:85" x14ac:dyDescent="0.45"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9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</row>
    <row r="184" spans="54:85" x14ac:dyDescent="0.45"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9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</row>
    <row r="185" spans="54:85" x14ac:dyDescent="0.45"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9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</row>
    <row r="186" spans="54:85" x14ac:dyDescent="0.45"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9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</row>
    <row r="187" spans="54:85" x14ac:dyDescent="0.45"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9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</row>
    <row r="188" spans="54:85" x14ac:dyDescent="0.45"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9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</row>
    <row r="189" spans="54:85" ht="15" customHeight="1" x14ac:dyDescent="0.45"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9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</row>
    <row r="190" spans="54:85" ht="15" customHeight="1" x14ac:dyDescent="0.45"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9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</row>
    <row r="191" spans="54:85" ht="15" customHeight="1" x14ac:dyDescent="0.45"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9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</row>
    <row r="192" spans="54:85" ht="15" customHeight="1" x14ac:dyDescent="0.45"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9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</row>
    <row r="193" spans="54:85" ht="15" customHeight="1" x14ac:dyDescent="0.45"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9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</row>
    <row r="194" spans="54:85" ht="15" customHeight="1" x14ac:dyDescent="0.45"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9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</row>
    <row r="195" spans="54:85" ht="15" customHeight="1" thickBot="1" x14ac:dyDescent="0.5">
      <c r="BB195" s="28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7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</row>
    <row r="196" spans="54:85" ht="15" customHeight="1" x14ac:dyDescent="0.45"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</row>
    <row r="197" spans="54:85" ht="15.6" thickBot="1" x14ac:dyDescent="0.5"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</row>
    <row r="198" spans="54:85" ht="16.5" customHeight="1" thickTop="1" x14ac:dyDescent="0.45"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154" t="s">
        <v>194</v>
      </c>
      <c r="BP198" s="155"/>
      <c r="BQ198" s="155"/>
      <c r="BR198" s="155"/>
      <c r="BS198" s="155"/>
      <c r="BT198" s="156"/>
      <c r="BU198" s="24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</row>
    <row r="199" spans="54:85" ht="16.5" customHeight="1" thickBot="1" x14ac:dyDescent="0.5">
      <c r="BB199" s="22"/>
      <c r="BC199" s="22"/>
      <c r="BD199" s="22"/>
      <c r="BE199" s="22"/>
      <c r="BF199" s="22"/>
      <c r="BG199" s="164"/>
      <c r="BH199" s="164"/>
      <c r="BI199" s="164"/>
      <c r="BJ199" s="164"/>
      <c r="BK199" s="164"/>
      <c r="BL199" s="164"/>
      <c r="BM199" s="22"/>
      <c r="BN199" s="22"/>
      <c r="BO199" s="157"/>
      <c r="BP199" s="158"/>
      <c r="BQ199" s="158"/>
      <c r="BR199" s="158"/>
      <c r="BS199" s="158"/>
      <c r="BT199" s="159"/>
      <c r="BU199" s="24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</row>
    <row r="200" spans="54:85" ht="16.5" customHeight="1" thickTop="1" x14ac:dyDescent="0.45">
      <c r="BB200" s="22"/>
      <c r="BC200" s="22"/>
      <c r="BD200" s="22"/>
      <c r="BE200" s="22"/>
      <c r="BF200" s="22"/>
      <c r="BG200" s="164"/>
      <c r="BH200" s="164"/>
      <c r="BI200" s="164"/>
      <c r="BJ200" s="164"/>
      <c r="BK200" s="164"/>
      <c r="BL200" s="164"/>
      <c r="BM200" s="22"/>
      <c r="BN200" s="22"/>
      <c r="BO200" s="22"/>
      <c r="BP200" s="22"/>
      <c r="BQ200" s="25"/>
      <c r="BR200" s="25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</row>
    <row r="201" spans="54:85" ht="16.5" customHeight="1" x14ac:dyDescent="0.45">
      <c r="BB201" s="22"/>
      <c r="BC201" s="22"/>
      <c r="BD201" s="22"/>
      <c r="BE201" s="22"/>
      <c r="BF201" s="22"/>
      <c r="BG201" s="24"/>
      <c r="BH201" s="24"/>
      <c r="BI201" s="24"/>
      <c r="BJ201" s="24"/>
      <c r="BK201" s="24"/>
      <c r="BL201" s="24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</row>
    <row r="202" spans="54:85" x14ac:dyDescent="0.45"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</row>
    <row r="203" spans="54:85" x14ac:dyDescent="0.45"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</row>
    <row r="204" spans="54:85" x14ac:dyDescent="0.45"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</row>
    <row r="205" spans="54:85" x14ac:dyDescent="0.45"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</row>
    <row r="206" spans="54:85" x14ac:dyDescent="0.45"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</row>
    <row r="207" spans="54:85" x14ac:dyDescent="0.45"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</row>
    <row r="208" spans="54:85" x14ac:dyDescent="0.45"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</row>
    <row r="209" spans="54:85" x14ac:dyDescent="0.45"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</row>
    <row r="210" spans="54:85" ht="15" customHeight="1" x14ac:dyDescent="0.45"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</row>
    <row r="211" spans="54:85" ht="15" customHeight="1" x14ac:dyDescent="0.45"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</row>
    <row r="212" spans="54:85" x14ac:dyDescent="0.45"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</row>
    <row r="213" spans="54:85" x14ac:dyDescent="0.45"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</row>
    <row r="214" spans="54:85" x14ac:dyDescent="0.45"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</row>
    <row r="215" spans="54:85" x14ac:dyDescent="0.45"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</row>
    <row r="216" spans="54:85" x14ac:dyDescent="0.45"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</row>
    <row r="217" spans="54:85" x14ac:dyDescent="0.45"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</row>
    <row r="218" spans="54:85" x14ac:dyDescent="0.45">
      <c r="BB218" s="22"/>
      <c r="BC218" s="22" t="s">
        <v>191</v>
      </c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 t="s">
        <v>191</v>
      </c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</row>
    <row r="219" spans="54:85" x14ac:dyDescent="0.45"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</row>
    <row r="220" spans="54:85" x14ac:dyDescent="0.45"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</row>
    <row r="221" spans="54:85" x14ac:dyDescent="0.45"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</row>
    <row r="222" spans="54:85" x14ac:dyDescent="0.45"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</row>
    <row r="223" spans="54:85" x14ac:dyDescent="0.45"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</row>
    <row r="224" spans="54:85" x14ac:dyDescent="0.45"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</row>
    <row r="225" spans="54:85" x14ac:dyDescent="0.45"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</row>
    <row r="226" spans="54:85" x14ac:dyDescent="0.45"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</row>
    <row r="227" spans="54:85" x14ac:dyDescent="0.45"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</row>
    <row r="228" spans="54:85" ht="17.399999999999999" x14ac:dyDescent="0.5">
      <c r="BB228" s="23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</row>
    <row r="229" spans="54:85" x14ac:dyDescent="0.45"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</row>
    <row r="230" spans="54:85" x14ac:dyDescent="0.45"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</row>
    <row r="231" spans="54:85" x14ac:dyDescent="0.45"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</row>
    <row r="232" spans="54:85" x14ac:dyDescent="0.45"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</row>
  </sheetData>
  <mergeCells count="20">
    <mergeCell ref="BG160:BL161"/>
    <mergeCell ref="BW160:CB161"/>
    <mergeCell ref="BO198:BT199"/>
    <mergeCell ref="BG199:BL200"/>
    <mergeCell ref="B3:C3"/>
    <mergeCell ref="BB80:BZ83"/>
    <mergeCell ref="CA80:CE83"/>
    <mergeCell ref="BB1:BZ4"/>
    <mergeCell ref="CA1:CE4"/>
    <mergeCell ref="CF80:CG83"/>
    <mergeCell ref="BO85:BT86"/>
    <mergeCell ref="BO139:BT140"/>
    <mergeCell ref="BB155:BZ158"/>
    <mergeCell ref="CA155:CE158"/>
    <mergeCell ref="CF155:CG158"/>
    <mergeCell ref="CF1:CG4"/>
    <mergeCell ref="BG6:BL7"/>
    <mergeCell ref="BW6:CB7"/>
    <mergeCell ref="A7:A8"/>
    <mergeCell ref="B7:B8"/>
  </mergeCells>
  <phoneticPr fontId="7"/>
  <dataValidations count="1">
    <dataValidation type="list" allowBlank="1" showInputMessage="1" showErrorMessage="1" sqref="B3:C3" xr:uid="{00000000-0002-0000-0100-000000000000}">
      <formula1>$AZ$1:$AZ$48</formula1>
    </dataValidation>
  </dataValidations>
  <printOptions horizontalCentered="1"/>
  <pageMargins left="0.39370078740157483" right="0.19685039370078741" top="0.39370078740157483" bottom="0.39370078740157483" header="0.23622047244094491" footer="0.23622047244094491"/>
  <pageSetup paperSize="9" scale="45" orientation="landscape" horizontalDpi="300" verticalDpi="300" r:id="rId1"/>
  <headerFooter>
    <oddFooter>&amp;C&amp;16&amp;P/&amp;N</oddFooter>
  </headerFooter>
  <rowBreaks count="2" manualBreakCount="2">
    <brk id="79" min="53" max="84" man="1"/>
    <brk id="154" min="53" max="8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1:CG232"/>
  <sheetViews>
    <sheetView view="pageBreakPreview" zoomScale="75" zoomScaleNormal="75" zoomScaleSheetLayoutView="75" workbookViewId="0"/>
  </sheetViews>
  <sheetFormatPr defaultRowHeight="15" x14ac:dyDescent="0.45"/>
  <cols>
    <col min="1" max="1" width="7" customWidth="1"/>
    <col min="2" max="2" width="16.6640625" customWidth="1"/>
    <col min="3" max="3" width="8.44140625" customWidth="1"/>
    <col min="4" max="4" width="8" customWidth="1"/>
    <col min="5" max="5" width="9" customWidth="1"/>
    <col min="30" max="31" width="9.109375" customWidth="1"/>
    <col min="38" max="39" width="9.109375" customWidth="1"/>
    <col min="52" max="52" width="16.6640625" customWidth="1"/>
    <col min="53" max="53" width="2.33203125" customWidth="1"/>
  </cols>
  <sheetData>
    <row r="1" spans="1:85" ht="15" customHeight="1" thickBot="1" x14ac:dyDescent="0.5">
      <c r="AZ1" t="s">
        <v>93</v>
      </c>
      <c r="BB1" s="165" t="s">
        <v>94</v>
      </c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6" t="str">
        <f>B3</f>
        <v>01 北海道</v>
      </c>
      <c r="CB1" s="166"/>
      <c r="CC1" s="166"/>
      <c r="CD1" s="166"/>
      <c r="CE1" s="166"/>
      <c r="CF1" s="151" t="s">
        <v>95</v>
      </c>
      <c r="CG1" s="152"/>
    </row>
    <row r="2" spans="1:85" ht="15" customHeight="1" thickBot="1" x14ac:dyDescent="0.5">
      <c r="F2" s="34"/>
      <c r="G2" s="34"/>
      <c r="H2" s="34"/>
      <c r="I2" s="34"/>
      <c r="J2" s="35"/>
      <c r="K2" s="35"/>
      <c r="L2" s="35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  <c r="Y2" s="35"/>
      <c r="Z2" s="35"/>
      <c r="AA2" s="34"/>
      <c r="AB2" s="34"/>
      <c r="AC2" s="34"/>
      <c r="AD2" s="34"/>
      <c r="AE2" s="34"/>
      <c r="AF2" s="34"/>
      <c r="AG2" s="34"/>
      <c r="AH2" s="34"/>
      <c r="AI2" s="35"/>
      <c r="AJ2" s="35"/>
      <c r="AK2" s="35"/>
      <c r="AL2" s="34"/>
      <c r="AM2" s="34"/>
      <c r="AN2" s="34"/>
      <c r="AO2" s="34"/>
      <c r="AP2" s="34"/>
      <c r="AQ2" s="34"/>
      <c r="AR2" s="34"/>
      <c r="AS2" s="34"/>
      <c r="AT2" s="35"/>
      <c r="AU2" s="35"/>
      <c r="AV2" s="35"/>
      <c r="AW2" s="34"/>
      <c r="AX2" s="34"/>
      <c r="AY2" s="34"/>
      <c r="AZ2" s="64" t="s">
        <v>96</v>
      </c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6"/>
      <c r="CB2" s="166"/>
      <c r="CC2" s="166"/>
      <c r="CD2" s="166"/>
      <c r="CE2" s="166"/>
      <c r="CF2" s="151"/>
      <c r="CG2" s="152"/>
    </row>
    <row r="3" spans="1:85" ht="15" customHeight="1" thickBot="1" x14ac:dyDescent="0.5">
      <c r="B3" s="167" t="s">
        <v>197</v>
      </c>
      <c r="C3" s="168"/>
      <c r="F3" s="34"/>
      <c r="G3" s="34"/>
      <c r="H3" s="34"/>
      <c r="I3" s="34"/>
      <c r="J3" s="35"/>
      <c r="K3" s="35"/>
      <c r="L3" s="35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  <c r="Y3" s="35"/>
      <c r="Z3" s="35"/>
      <c r="AA3" s="34"/>
      <c r="AB3" s="34"/>
      <c r="AC3" s="34"/>
      <c r="AD3" s="34"/>
      <c r="AE3" s="34"/>
      <c r="AF3" s="34"/>
      <c r="AG3" s="34"/>
      <c r="AH3" s="34"/>
      <c r="AI3" s="35"/>
      <c r="AJ3" s="35"/>
      <c r="AK3" s="35"/>
      <c r="AL3" s="34"/>
      <c r="AM3" s="34"/>
      <c r="AN3" s="34"/>
      <c r="AO3" s="34"/>
      <c r="AP3" s="34"/>
      <c r="AQ3" s="34"/>
      <c r="AR3" s="34"/>
      <c r="AS3" s="34"/>
      <c r="AT3" s="35"/>
      <c r="AU3" s="35"/>
      <c r="AV3" s="35"/>
      <c r="AW3" s="34"/>
      <c r="AX3" s="34"/>
      <c r="AY3" s="34"/>
      <c r="AZ3" s="65" t="s">
        <v>97</v>
      </c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6"/>
      <c r="CB3" s="166"/>
      <c r="CC3" s="166"/>
      <c r="CD3" s="166"/>
      <c r="CE3" s="166"/>
      <c r="CF3" s="153"/>
      <c r="CG3" s="152"/>
    </row>
    <row r="4" spans="1:85" ht="15" customHeight="1" x14ac:dyDescent="0.45">
      <c r="C4" s="67"/>
      <c r="D4" s="67"/>
      <c r="E4" s="67"/>
      <c r="F4" s="34"/>
      <c r="G4" s="34"/>
      <c r="H4" s="34"/>
      <c r="I4" s="34"/>
      <c r="J4" s="35"/>
      <c r="K4" s="35"/>
      <c r="L4" s="3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/>
      <c r="Y4" s="35"/>
      <c r="Z4" s="35"/>
      <c r="AA4" s="34"/>
      <c r="AB4" s="34"/>
      <c r="AC4" s="34"/>
      <c r="AD4" s="34"/>
      <c r="AE4" s="34"/>
      <c r="AF4" s="34"/>
      <c r="AG4" s="34"/>
      <c r="AH4" s="34"/>
      <c r="AI4" s="35"/>
      <c r="AJ4" s="35"/>
      <c r="AK4" s="35"/>
      <c r="AL4" s="34"/>
      <c r="AM4" s="34"/>
      <c r="AN4" s="34"/>
      <c r="AO4" s="34"/>
      <c r="AP4" s="34"/>
      <c r="AQ4" s="34"/>
      <c r="AR4" s="34"/>
      <c r="AS4" s="34"/>
      <c r="AT4" s="35"/>
      <c r="AU4" s="35"/>
      <c r="AV4" s="35"/>
      <c r="AW4" s="34"/>
      <c r="AX4" s="34"/>
      <c r="AY4" s="34"/>
      <c r="AZ4" s="65" t="s">
        <v>98</v>
      </c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6"/>
      <c r="CB4" s="166"/>
      <c r="CC4" s="166"/>
      <c r="CD4" s="166"/>
      <c r="CE4" s="166"/>
      <c r="CF4" s="153"/>
      <c r="CG4" s="152"/>
    </row>
    <row r="5" spans="1:85" ht="15.6" thickBot="1" x14ac:dyDescent="0.5">
      <c r="B5" s="62"/>
      <c r="C5" s="67"/>
      <c r="D5" s="67"/>
      <c r="E5" s="67"/>
      <c r="F5" s="34"/>
      <c r="G5" s="34"/>
      <c r="H5" s="34"/>
      <c r="I5" s="34"/>
      <c r="J5" s="35"/>
      <c r="K5" s="35"/>
      <c r="L5" s="35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  <c r="Y5" s="35"/>
      <c r="Z5" s="35"/>
      <c r="AA5" s="34"/>
      <c r="AB5" s="34"/>
      <c r="AC5" s="34"/>
      <c r="AD5" s="34"/>
      <c r="AE5" s="34"/>
      <c r="AF5" s="34"/>
      <c r="AG5" s="34"/>
      <c r="AH5" s="34"/>
      <c r="AI5" s="35"/>
      <c r="AJ5" s="35"/>
      <c r="AK5" s="35"/>
      <c r="AL5" s="34"/>
      <c r="AM5" s="34"/>
      <c r="AN5" s="34"/>
      <c r="AO5" s="34"/>
      <c r="AP5" s="34"/>
      <c r="AQ5" s="34"/>
      <c r="AR5" s="34"/>
      <c r="AS5" s="34"/>
      <c r="AT5" s="35"/>
      <c r="AU5" s="35"/>
      <c r="AV5" s="35"/>
      <c r="AW5" s="34"/>
      <c r="AX5" s="34"/>
      <c r="AY5" s="34"/>
      <c r="AZ5" s="65" t="s">
        <v>99</v>
      </c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</row>
    <row r="6" spans="1:85" ht="15" customHeight="1" thickTop="1" x14ac:dyDescent="0.45">
      <c r="C6" s="60"/>
      <c r="D6" s="60"/>
      <c r="E6" s="59"/>
      <c r="F6" s="59"/>
      <c r="G6" s="59"/>
      <c r="H6" s="59"/>
      <c r="I6" s="59"/>
      <c r="J6" s="59"/>
      <c r="K6" s="59"/>
      <c r="L6" s="59"/>
      <c r="M6" s="61"/>
      <c r="N6" s="61"/>
      <c r="O6" s="59"/>
      <c r="P6" s="60"/>
      <c r="Q6" s="60"/>
      <c r="R6" s="59"/>
      <c r="S6" s="58"/>
      <c r="T6" s="58"/>
      <c r="U6" s="56"/>
      <c r="V6" s="56"/>
      <c r="W6" s="56"/>
      <c r="X6" s="56"/>
      <c r="Y6" s="56"/>
      <c r="Z6" s="56"/>
      <c r="AA6" s="57"/>
      <c r="AB6" s="57"/>
      <c r="AC6" s="56"/>
      <c r="AD6" s="55"/>
      <c r="AE6" s="55"/>
      <c r="AF6" s="54"/>
      <c r="AG6" s="54"/>
      <c r="AH6" s="54"/>
      <c r="AI6" s="54"/>
      <c r="AJ6" s="54"/>
      <c r="AK6" s="54"/>
      <c r="AL6" s="55"/>
      <c r="AM6" s="55"/>
      <c r="AN6" s="54"/>
      <c r="AO6" s="53"/>
      <c r="AP6" s="53"/>
      <c r="AQ6" s="52"/>
      <c r="AR6" s="63"/>
      <c r="AS6" s="52"/>
      <c r="AT6" s="52"/>
      <c r="AU6" s="52"/>
      <c r="AV6" s="52"/>
      <c r="AW6" s="53"/>
      <c r="AX6" s="53"/>
      <c r="AY6" s="52"/>
      <c r="AZ6" s="65" t="s">
        <v>100</v>
      </c>
      <c r="BB6" s="22"/>
      <c r="BC6" s="22"/>
      <c r="BD6" s="30"/>
      <c r="BE6" s="30"/>
      <c r="BF6" s="32"/>
      <c r="BG6" s="154" t="s">
        <v>101</v>
      </c>
      <c r="BH6" s="155"/>
      <c r="BI6" s="155"/>
      <c r="BJ6" s="155"/>
      <c r="BK6" s="155"/>
      <c r="BL6" s="156"/>
      <c r="BM6" s="31"/>
      <c r="BN6" s="30"/>
      <c r="BO6" s="30"/>
      <c r="BP6" s="22"/>
      <c r="BQ6" s="29"/>
      <c r="BR6" s="22"/>
      <c r="BS6" s="22"/>
      <c r="BT6" s="30"/>
      <c r="BU6" s="30"/>
      <c r="BV6" s="32"/>
      <c r="BW6" s="154" t="s">
        <v>102</v>
      </c>
      <c r="BX6" s="155"/>
      <c r="BY6" s="155"/>
      <c r="BZ6" s="155"/>
      <c r="CA6" s="155"/>
      <c r="CB6" s="156"/>
      <c r="CC6" s="31"/>
      <c r="CD6" s="30"/>
      <c r="CE6" s="30"/>
      <c r="CF6" s="22"/>
      <c r="CG6" s="22"/>
    </row>
    <row r="7" spans="1:85" ht="15" customHeight="1" thickBot="1" x14ac:dyDescent="0.5">
      <c r="A7" s="160" t="s">
        <v>103</v>
      </c>
      <c r="B7" s="161" t="s">
        <v>104</v>
      </c>
      <c r="C7" s="51" t="s">
        <v>105</v>
      </c>
      <c r="D7" s="51"/>
      <c r="E7" s="51"/>
      <c r="F7" s="51" t="s">
        <v>106</v>
      </c>
      <c r="G7" s="51"/>
      <c r="H7" s="51"/>
      <c r="I7" s="51"/>
      <c r="J7" s="50" t="s">
        <v>107</v>
      </c>
      <c r="K7" s="50"/>
      <c r="L7" s="50"/>
      <c r="M7" s="49" t="s">
        <v>108</v>
      </c>
      <c r="N7" s="49"/>
      <c r="O7" s="49"/>
      <c r="P7" s="48" t="s">
        <v>109</v>
      </c>
      <c r="Q7" s="48"/>
      <c r="R7" s="48"/>
      <c r="S7" s="47" t="s">
        <v>110</v>
      </c>
      <c r="T7" s="47"/>
      <c r="U7" s="47"/>
      <c r="V7" s="51" t="s">
        <v>106</v>
      </c>
      <c r="W7" s="47"/>
      <c r="X7" s="46" t="s">
        <v>111</v>
      </c>
      <c r="Y7" s="46"/>
      <c r="Z7" s="46"/>
      <c r="AA7" s="45" t="s">
        <v>112</v>
      </c>
      <c r="AB7" s="45"/>
      <c r="AC7" s="45"/>
      <c r="AD7" s="44" t="s">
        <v>113</v>
      </c>
      <c r="AE7" s="44"/>
      <c r="AF7" s="44"/>
      <c r="AG7" s="51" t="s">
        <v>106</v>
      </c>
      <c r="AH7" s="44"/>
      <c r="AI7" s="43" t="s">
        <v>114</v>
      </c>
      <c r="AJ7" s="43"/>
      <c r="AK7" s="43"/>
      <c r="AL7" s="42" t="s">
        <v>115</v>
      </c>
      <c r="AM7" s="42"/>
      <c r="AN7" s="42"/>
      <c r="AO7" s="41" t="s">
        <v>116</v>
      </c>
      <c r="AP7" s="41"/>
      <c r="AQ7" s="41"/>
      <c r="AR7" s="51" t="s">
        <v>106</v>
      </c>
      <c r="AS7" s="41"/>
      <c r="AT7" s="40" t="s">
        <v>117</v>
      </c>
      <c r="AU7" s="40"/>
      <c r="AV7" s="40"/>
      <c r="AW7" s="39" t="s">
        <v>118</v>
      </c>
      <c r="AX7" s="39"/>
      <c r="AY7" s="39"/>
      <c r="AZ7" s="65" t="s">
        <v>119</v>
      </c>
      <c r="BB7" s="22"/>
      <c r="BC7" s="22"/>
      <c r="BD7" s="30"/>
      <c r="BE7" s="30"/>
      <c r="BF7" s="32"/>
      <c r="BG7" s="157"/>
      <c r="BH7" s="158"/>
      <c r="BI7" s="158"/>
      <c r="BJ7" s="158"/>
      <c r="BK7" s="158"/>
      <c r="BL7" s="159"/>
      <c r="BM7" s="31"/>
      <c r="BN7" s="30"/>
      <c r="BO7" s="30"/>
      <c r="BP7" s="22"/>
      <c r="BQ7" s="29"/>
      <c r="BR7" s="22"/>
      <c r="BS7" s="22"/>
      <c r="BT7" s="30"/>
      <c r="BU7" s="30"/>
      <c r="BV7" s="32"/>
      <c r="BW7" s="157"/>
      <c r="BX7" s="158"/>
      <c r="BY7" s="158"/>
      <c r="BZ7" s="158"/>
      <c r="CA7" s="158"/>
      <c r="CB7" s="159"/>
      <c r="CC7" s="31"/>
      <c r="CD7" s="30"/>
      <c r="CE7" s="30"/>
      <c r="CF7" s="22"/>
      <c r="CG7" s="22"/>
    </row>
    <row r="8" spans="1:85" ht="15.6" thickTop="1" x14ac:dyDescent="0.45">
      <c r="A8" s="160"/>
      <c r="B8" s="161"/>
      <c r="C8" s="21" t="s">
        <v>120</v>
      </c>
      <c r="D8" s="20" t="s">
        <v>121</v>
      </c>
      <c r="E8" s="20" t="s">
        <v>122</v>
      </c>
      <c r="F8" s="21" t="s">
        <v>123</v>
      </c>
      <c r="G8" s="21" t="s">
        <v>122</v>
      </c>
      <c r="H8" s="21" t="s">
        <v>124</v>
      </c>
      <c r="I8" s="21" t="s">
        <v>122</v>
      </c>
      <c r="J8" s="21" t="s">
        <v>125</v>
      </c>
      <c r="K8" s="20" t="s">
        <v>126</v>
      </c>
      <c r="L8" s="20" t="s">
        <v>122</v>
      </c>
      <c r="M8" s="21" t="s">
        <v>127</v>
      </c>
      <c r="N8" s="20" t="s">
        <v>128</v>
      </c>
      <c r="O8" s="20" t="s">
        <v>122</v>
      </c>
      <c r="P8" s="21" t="s">
        <v>129</v>
      </c>
      <c r="Q8" s="20" t="s">
        <v>130</v>
      </c>
      <c r="R8" s="20" t="s">
        <v>122</v>
      </c>
      <c r="S8" s="21" t="s">
        <v>131</v>
      </c>
      <c r="T8" s="20" t="s">
        <v>132</v>
      </c>
      <c r="U8" s="20" t="s">
        <v>122</v>
      </c>
      <c r="V8" s="21" t="s">
        <v>133</v>
      </c>
      <c r="W8" s="21" t="s">
        <v>122</v>
      </c>
      <c r="X8" s="21" t="s">
        <v>131</v>
      </c>
      <c r="Y8" s="20" t="s">
        <v>132</v>
      </c>
      <c r="Z8" s="20" t="s">
        <v>122</v>
      </c>
      <c r="AA8" s="21" t="s">
        <v>134</v>
      </c>
      <c r="AB8" s="20" t="s">
        <v>135</v>
      </c>
      <c r="AC8" s="20" t="s">
        <v>122</v>
      </c>
      <c r="AD8" s="21" t="s">
        <v>136</v>
      </c>
      <c r="AE8" s="20" t="s">
        <v>137</v>
      </c>
      <c r="AF8" s="20" t="s">
        <v>122</v>
      </c>
      <c r="AG8" s="21" t="s">
        <v>138</v>
      </c>
      <c r="AH8" s="20" t="s">
        <v>122</v>
      </c>
      <c r="AI8" s="21" t="s">
        <v>136</v>
      </c>
      <c r="AJ8" s="20" t="s">
        <v>137</v>
      </c>
      <c r="AK8" s="20" t="s">
        <v>122</v>
      </c>
      <c r="AL8" s="21" t="s">
        <v>139</v>
      </c>
      <c r="AM8" s="20" t="s">
        <v>140</v>
      </c>
      <c r="AN8" s="20" t="s">
        <v>122</v>
      </c>
      <c r="AO8" s="21" t="s">
        <v>141</v>
      </c>
      <c r="AP8" s="20" t="s">
        <v>142</v>
      </c>
      <c r="AQ8" s="20" t="s">
        <v>122</v>
      </c>
      <c r="AR8" s="21" t="s">
        <v>143</v>
      </c>
      <c r="AS8" s="20" t="s">
        <v>122</v>
      </c>
      <c r="AT8" s="21" t="s">
        <v>141</v>
      </c>
      <c r="AU8" s="20" t="s">
        <v>144</v>
      </c>
      <c r="AV8" s="20" t="s">
        <v>122</v>
      </c>
      <c r="AW8" s="21" t="s">
        <v>145</v>
      </c>
      <c r="AX8" s="20" t="s">
        <v>146</v>
      </c>
      <c r="AY8" s="20" t="s">
        <v>122</v>
      </c>
      <c r="AZ8" s="65" t="s">
        <v>147</v>
      </c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9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5" x14ac:dyDescent="0.45">
      <c r="A9" s="37" t="s">
        <v>148</v>
      </c>
      <c r="B9" s="3" t="s">
        <v>149</v>
      </c>
      <c r="C9" s="68" t="str">
        <f>IF(ISERROR(VLOOKUP($A9,#REF!,5,FALSE))=TRUE,"",VLOOKUP($A9,#REF!,14,FALSE)/VLOOKUP($A9,#REF!,5,FALSE))</f>
        <v/>
      </c>
      <c r="D9" s="68" t="str">
        <f>IF(ISERROR(VLOOKUP($A9,#REF!,5,FALSE))=TRUE,"",VLOOKUP($A9,#REF!,15,FALSE)/VLOOKUP($A9,#REF!,5,FALSE))</f>
        <v/>
      </c>
      <c r="E9" s="14">
        <f>SUM(C9:D9)</f>
        <v>0</v>
      </c>
      <c r="F9" s="68" t="str">
        <f>IF(ISERROR(VLOOKUP($A9,#REF!,5,FALSE))=TRUE,"",VLOOKUP($A9,#REF!,15,FALSE)/VLOOKUP($A9,#REF!,7,FALSE))</f>
        <v/>
      </c>
      <c r="G9" s="14" t="str">
        <f>F9</f>
        <v/>
      </c>
      <c r="H9" s="68" t="str">
        <f>IF(ISERROR(VLOOKUP($A9,#REF!,5,FALSE))=TRUE,"",VLOOKUP($A9,#REF!,15,FALSE)/VLOOKUP($A9,#REF!,9,FALSE))</f>
        <v/>
      </c>
      <c r="I9" s="14" t="str">
        <f>H9</f>
        <v/>
      </c>
      <c r="J9" s="69" t="str">
        <f>IF(ISERROR(VLOOKUP($A9,#REF!,5,FALSE))=TRUE,"",VLOOKUP($A9,#REF!,14,FALSE)/(VLOOKUP($A9,#REF!,14,FALSE)+VLOOKUP($A9,#REF!,15,FALSE)))</f>
        <v/>
      </c>
      <c r="K9" s="69" t="str">
        <f>IF(ISERROR(VLOOKUP($A9,#REF!,5,FALSE))=TRUE,"",VLOOKUP($A9,#REF!,15,FALSE)/(VLOOKUP($A9,#REF!,14,FALSE)+VLOOKUP($A9,#REF!,15,FALSE)))</f>
        <v/>
      </c>
      <c r="L9" s="35" t="str">
        <f>K9</f>
        <v/>
      </c>
      <c r="M9" s="68" t="str">
        <f>IF(ISERROR(VLOOKUP($A9,#REF!,5,FALSE))=TRUE,"",VLOOKUP($A9,#REF!,6,FALSE)/VLOOKUP($A9,#REF!,5,FALSE))</f>
        <v/>
      </c>
      <c r="N9" s="68" t="str">
        <f>IF(ISERROR(VLOOKUP($A9,#REF!,5,FALSE))=TRUE,"",VLOOKUP($A9,#REF!,7,FALSE)/VLOOKUP($A9,#REF!,5,FALSE))</f>
        <v/>
      </c>
      <c r="O9" s="14">
        <f>SUM(M9:N9)</f>
        <v>0</v>
      </c>
      <c r="P9" s="68" t="str">
        <f>IF(ISERROR(VLOOKUP($A9,#REF!,5,FALSE))=TRUE,"",VLOOKUP($A9,#REF!,8,FALSE)/VLOOKUP($A9,#REF!,5,FALSE))</f>
        <v/>
      </c>
      <c r="Q9" s="68" t="str">
        <f>IF(ISERROR(VLOOKUP($A9,#REF!,5,FALSE))=TRUE,"",VLOOKUP($A9,#REF!,9,FALSE)/VLOOKUP($A9,#REF!,5,FALSE))</f>
        <v/>
      </c>
      <c r="R9" s="14">
        <f>SUM(P9:Q9)</f>
        <v>0</v>
      </c>
      <c r="S9" s="68" t="str">
        <f>IF(ISERROR(VLOOKUP($A9,#REF!,5,FALSE))=TRUE,"",VLOOKUP($A9,#REF!,18,FALSE)/VLOOKUP($A9,#REF!,5,FALSE))</f>
        <v/>
      </c>
      <c r="T9" s="68" t="str">
        <f>IF(ISERROR(VLOOKUP($A9,#REF!,5,FALSE))=TRUE,"",VLOOKUP($A9,#REF!,19,FALSE)/VLOOKUP($A9,#REF!,5,FALSE))</f>
        <v/>
      </c>
      <c r="U9" s="14">
        <f>SUM(S9:T9)</f>
        <v>0</v>
      </c>
      <c r="V9" s="68" t="str">
        <f>IF(ISERROR(VLOOKUP($A9,#REF!,5,FALSE))=TRUE,"",VLOOKUP($A9,#REF!,19,FALSE)/VLOOKUP($A9,#REF!,21,FALSE))</f>
        <v/>
      </c>
      <c r="W9" s="14" t="str">
        <f>V9</f>
        <v/>
      </c>
      <c r="X9" s="69" t="str">
        <f>IF(ISERROR(VLOOKUP($A9,#REF!,5,FALSE))=TRUE,"",VLOOKUP($A9,#REF!,18,FALSE)/(VLOOKUP($A9,#REF!,18,FALSE)+VLOOKUP($A9,#REF!,19,FALSE)))</f>
        <v/>
      </c>
      <c r="Y9" s="69" t="str">
        <f>IF(ISERROR(VLOOKUP($A9,#REF!,5,FALSE))=TRUE,"",VLOOKUP($A9,#REF!,19,FALSE)/(VLOOKUP($A9,#REF!,18,FALSE)+VLOOKUP($A9,#REF!,19,FALSE)))</f>
        <v/>
      </c>
      <c r="Z9" s="35" t="str">
        <f>Y9</f>
        <v/>
      </c>
      <c r="AA9" s="68" t="str">
        <f>IF(ISERROR(VLOOKUP($A9,#REF!,5,FALSE))=TRUE,"",VLOOKUP($A9,#REF!,20,FALSE)/VLOOKUP($A9,#REF!,5,FALSE))</f>
        <v/>
      </c>
      <c r="AB9" s="68" t="str">
        <f>IF(ISERROR(VLOOKUP($A9,#REF!,5,FALSE))=TRUE,"",VLOOKUP($A9,#REF!,21,FALSE)/VLOOKUP($A9,#REF!,5,FALSE))</f>
        <v/>
      </c>
      <c r="AC9" s="14">
        <f>SUM(AA9:AB9)</f>
        <v>0</v>
      </c>
      <c r="AD9" s="68" t="str">
        <f>IF(ISERROR(VLOOKUP($A9,#REF!,5,FALSE))=TRUE,"",VLOOKUP($A9,#REF!,26,FALSE)/VLOOKUP($A9,#REF!,5,FALSE))</f>
        <v/>
      </c>
      <c r="AE9" s="68" t="str">
        <f>IF(ISERROR(VLOOKUP($A9,#REF!,5,FALSE))=TRUE,"",VLOOKUP($A9,#REF!,27,FALSE)/VLOOKUP($A9,#REF!,5,FALSE))</f>
        <v/>
      </c>
      <c r="AF9" s="14">
        <f>SUM(AD9:AE9)</f>
        <v>0</v>
      </c>
      <c r="AG9" s="68" t="str">
        <f>IF(ISERROR(VLOOKUP($A9,#REF!,5,FALSE))=TRUE,"",VLOOKUP($A9,#REF!,27,FALSE)/VLOOKUP($A9,#REF!,29,FALSE))</f>
        <v/>
      </c>
      <c r="AH9" s="14" t="str">
        <f>AG9</f>
        <v/>
      </c>
      <c r="AI9" s="69" t="str">
        <f>IF(ISERROR(VLOOKUP($A9,#REF!,5,FALSE))=TRUE,"",VLOOKUP($A9,#REF!,26,FALSE)/(VLOOKUP($A9,#REF!,26,FALSE)+VLOOKUP($A9,#REF!,27,FALSE)))</f>
        <v/>
      </c>
      <c r="AJ9" s="69" t="str">
        <f>IF(ISERROR(VLOOKUP($A9,#REF!,5,FALSE))=TRUE,"",VLOOKUP($A9,#REF!,27,FALSE)/(VLOOKUP($A9,#REF!,26,FALSE)+VLOOKUP($A9,#REF!,27,FALSE)))</f>
        <v/>
      </c>
      <c r="AK9" s="35" t="str">
        <f>AJ9</f>
        <v/>
      </c>
      <c r="AL9" s="68" t="str">
        <f>IF(ISERROR(VLOOKUP($A9,#REF!,5,FALSE))=TRUE,"",VLOOKUP($A9,#REF!,28,FALSE)/VLOOKUP($A9,#REF!,5,FALSE))</f>
        <v/>
      </c>
      <c r="AM9" s="68" t="str">
        <f>IF(ISERROR(VLOOKUP($A9,#REF!,5,FALSE))=TRUE,"",VLOOKUP($A9,#REF!,29,FALSE)/VLOOKUP($A9,#REF!,5,FALSE))</f>
        <v/>
      </c>
      <c r="AN9" s="14">
        <f>SUM(AL9:AM9)</f>
        <v>0</v>
      </c>
      <c r="AO9" s="68" t="str">
        <f>IF(ISERROR(VLOOKUP($A9,#REF!,5,FALSE))=TRUE,"",VLOOKUP($A9,#REF!,22,FALSE)/VLOOKUP($A9,#REF!,5,FALSE))</f>
        <v/>
      </c>
      <c r="AP9" s="68" t="str">
        <f>IF(ISERROR(VLOOKUP($A9,#REF!,5,FALSE))=TRUE,"",VLOOKUP($A9,#REF!,23,FALSE)/VLOOKUP($A9,#REF!,5,FALSE))</f>
        <v/>
      </c>
      <c r="AQ9" s="14">
        <f>SUM(AO9:AP9)</f>
        <v>0</v>
      </c>
      <c r="AR9" s="68" t="str">
        <f>IF(ISERROR(VLOOKUP($A9,#REF!,5,FALSE))=TRUE,"",VLOOKUP($A9,#REF!,23,FALSE)/VLOOKUP($A9,#REF!,25,FALSE))</f>
        <v/>
      </c>
      <c r="AS9" s="14" t="str">
        <f>AR9</f>
        <v/>
      </c>
      <c r="AT9" s="69" t="str">
        <f>IF(ISERROR(VLOOKUP($A9,#REF!,5,FALSE))=TRUE,"",VLOOKUP($A9,#REF!,22,FALSE)/(VLOOKUP($A9,#REF!,22,FALSE)+VLOOKUP($A9,#REF!,23,FALSE)))</f>
        <v/>
      </c>
      <c r="AU9" s="69" t="str">
        <f>IF(ISERROR(VLOOKUP($A9,#REF!,5,FALSE))=TRUE,"",VLOOKUP($A9,#REF!,23,FALSE)/(VLOOKUP($A9,#REF!,22,FALSE)+VLOOKUP($A9,#REF!,23,FALSE)))</f>
        <v/>
      </c>
      <c r="AV9" s="35" t="str">
        <f>AU9</f>
        <v/>
      </c>
      <c r="AW9" s="68" t="str">
        <f>IF(ISERROR(VLOOKUP($A9,#REF!,5,FALSE))=TRUE,"",VLOOKUP($A9,#REF!,24,FALSE)/VLOOKUP($A9,#REF!,5,FALSE))</f>
        <v/>
      </c>
      <c r="AX9" s="68" t="str">
        <f>IF(ISERROR(VLOOKUP($A9,#REF!,5,FALSE))=TRUE,"",VLOOKUP($A9,#REF!,25,FALSE)/VLOOKUP($A9,#REF!,5,FALSE))</f>
        <v/>
      </c>
      <c r="AY9" s="14">
        <f>SUM(AW9:AX9)</f>
        <v>0</v>
      </c>
      <c r="AZ9" s="65" t="s">
        <v>150</v>
      </c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38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</row>
    <row r="10" spans="1:85" x14ac:dyDescent="0.45">
      <c r="A10" s="37" t="str">
        <f>CONCATENATE(LEFT($B$3,2),"00")</f>
        <v>0100</v>
      </c>
      <c r="B10" s="36" t="str">
        <f>IF(ISERROR(VLOOKUP($A10,#REF!,4,FALSE))=TRUE,"",VLOOKUP($A10,#REF!,4,FALSE))</f>
        <v/>
      </c>
      <c r="C10" s="68" t="str">
        <f>IF(ISERROR(VLOOKUP($A10,#REF!,5,FALSE))=TRUE,"",VLOOKUP($A10,#REF!,14,FALSE)/VLOOKUP($A10,#REF!,5,FALSE))</f>
        <v/>
      </c>
      <c r="D10" s="68" t="str">
        <f>IF(ISERROR(VLOOKUP($A10,#REF!,5,FALSE))=TRUE,"",VLOOKUP($A10,#REF!,15,FALSE)/VLOOKUP($A10,#REF!,5,FALSE))</f>
        <v/>
      </c>
      <c r="E10" s="14">
        <f>E9</f>
        <v>0</v>
      </c>
      <c r="F10" s="68" t="str">
        <f>IF(ISERROR(VLOOKUP($A10,#REF!,5,FALSE))=TRUE,"",VLOOKUP($A10,#REF!,15,FALSE)/VLOOKUP($A10,#REF!,7,FALSE))</f>
        <v/>
      </c>
      <c r="G10" s="14" t="str">
        <f>G9</f>
        <v/>
      </c>
      <c r="H10" s="68" t="str">
        <f>IF(ISERROR(VLOOKUP($A10,#REF!,5,FALSE))=TRUE,"",VLOOKUP($A10,#REF!,15,FALSE)/VLOOKUP($A10,#REF!,9,FALSE))</f>
        <v/>
      </c>
      <c r="I10" s="14" t="str">
        <f>I9</f>
        <v/>
      </c>
      <c r="J10" s="69" t="str">
        <f>IF(ISERROR(VLOOKUP($A10,#REF!,5,FALSE))=TRUE,"",VLOOKUP($A10,#REF!,14,FALSE)/(VLOOKUP($A10,#REF!,14,FALSE)+VLOOKUP($A10,#REF!,15,FALSE)))</f>
        <v/>
      </c>
      <c r="K10" s="69" t="str">
        <f>IF(ISERROR(VLOOKUP($A10,#REF!,5,FALSE))=TRUE,"",VLOOKUP($A10,#REF!,15,FALSE)/(VLOOKUP($A10,#REF!,14,FALSE)+VLOOKUP($A10,#REF!,15,FALSE)))</f>
        <v/>
      </c>
      <c r="L10" s="35" t="str">
        <f>L9</f>
        <v/>
      </c>
      <c r="M10" s="68" t="str">
        <f>IF(ISERROR(VLOOKUP($A10,#REF!,5,FALSE))=TRUE,"",VLOOKUP($A10,#REF!,6,FALSE)/VLOOKUP($A10,#REF!,5,FALSE))</f>
        <v/>
      </c>
      <c r="N10" s="68" t="str">
        <f>IF(ISERROR(VLOOKUP($A10,#REF!,5,FALSE))=TRUE,"",VLOOKUP($A10,#REF!,7,FALSE)/VLOOKUP($A10,#REF!,5,FALSE))</f>
        <v/>
      </c>
      <c r="O10" s="14">
        <f>O9</f>
        <v>0</v>
      </c>
      <c r="P10" s="68" t="str">
        <f>IF(ISERROR(VLOOKUP($A10,#REF!,5,FALSE))=TRUE,"",VLOOKUP($A10,#REF!,8,FALSE)/VLOOKUP($A10,#REF!,5,FALSE))</f>
        <v/>
      </c>
      <c r="Q10" s="68" t="str">
        <f>IF(ISERROR(VLOOKUP($A10,#REF!,5,FALSE))=TRUE,"",VLOOKUP($A10,#REF!,9,FALSE)/VLOOKUP($A10,#REF!,5,FALSE))</f>
        <v/>
      </c>
      <c r="R10" s="14">
        <f>R9</f>
        <v>0</v>
      </c>
      <c r="S10" s="68" t="str">
        <f>IF(ISERROR(VLOOKUP($A10,#REF!,5,FALSE))=TRUE,"",VLOOKUP($A10,#REF!,18,FALSE)/VLOOKUP($A10,#REF!,5,FALSE))</f>
        <v/>
      </c>
      <c r="T10" s="68" t="str">
        <f>IF(ISERROR(VLOOKUP($A10,#REF!,5,FALSE))=TRUE,"",VLOOKUP($A10,#REF!,19,FALSE)/VLOOKUP($A10,#REF!,5,FALSE))</f>
        <v/>
      </c>
      <c r="U10" s="14">
        <f>U9</f>
        <v>0</v>
      </c>
      <c r="V10" s="68" t="str">
        <f>IF(ISERROR(VLOOKUP($A10,#REF!,5,FALSE))=TRUE,"",VLOOKUP($A10,#REF!,19,FALSE)/VLOOKUP($A10,#REF!,21,FALSE))</f>
        <v/>
      </c>
      <c r="W10" s="14" t="str">
        <f>W9</f>
        <v/>
      </c>
      <c r="X10" s="69" t="str">
        <f>IF(ISERROR(VLOOKUP($A10,#REF!,5,FALSE))=TRUE,"",VLOOKUP($A10,#REF!,18,FALSE)/(VLOOKUP($A10,#REF!,18,FALSE)+VLOOKUP($A10,#REF!,19,FALSE)))</f>
        <v/>
      </c>
      <c r="Y10" s="69" t="str">
        <f>IF(ISERROR(VLOOKUP($A10,#REF!,5,FALSE))=TRUE,"",VLOOKUP($A10,#REF!,19,FALSE)/(VLOOKUP($A10,#REF!,18,FALSE)+VLOOKUP($A10,#REF!,19,FALSE)))</f>
        <v/>
      </c>
      <c r="Z10" s="35" t="str">
        <f>Z9</f>
        <v/>
      </c>
      <c r="AA10" s="68" t="str">
        <f>IF(ISERROR(VLOOKUP($A10,#REF!,5,FALSE))=TRUE,"",VLOOKUP($A10,#REF!,20,FALSE)/VLOOKUP($A10,#REF!,5,FALSE))</f>
        <v/>
      </c>
      <c r="AB10" s="68" t="str">
        <f>IF(ISERROR(VLOOKUP($A10,#REF!,5,FALSE))=TRUE,"",VLOOKUP($A10,#REF!,21,FALSE)/VLOOKUP($A10,#REF!,5,FALSE))</f>
        <v/>
      </c>
      <c r="AC10" s="14">
        <f>AC9</f>
        <v>0</v>
      </c>
      <c r="AD10" s="68" t="str">
        <f>IF(ISERROR(VLOOKUP($A10,#REF!,5,FALSE))=TRUE,"",VLOOKUP($A10,#REF!,26,FALSE)/VLOOKUP($A10,#REF!,5,FALSE))</f>
        <v/>
      </c>
      <c r="AE10" s="68" t="str">
        <f>IF(ISERROR(VLOOKUP($A10,#REF!,5,FALSE))=TRUE,"",VLOOKUP($A10,#REF!,27,FALSE)/VLOOKUP($A10,#REF!,5,FALSE))</f>
        <v/>
      </c>
      <c r="AF10" s="14">
        <f>AF9</f>
        <v>0</v>
      </c>
      <c r="AG10" s="68" t="str">
        <f>IF(ISERROR(VLOOKUP($A10,#REF!,5,FALSE))=TRUE,"",VLOOKUP($A10,#REF!,27,FALSE)/VLOOKUP($A10,#REF!,29,FALSE))</f>
        <v/>
      </c>
      <c r="AH10" s="14" t="str">
        <f>AH9</f>
        <v/>
      </c>
      <c r="AI10" s="69" t="str">
        <f>IF(ISERROR(VLOOKUP($A10,#REF!,5,FALSE))=TRUE,"",VLOOKUP($A10,#REF!,26,FALSE)/(VLOOKUP($A10,#REF!,26,FALSE)+VLOOKUP($A10,#REF!,27,FALSE)))</f>
        <v/>
      </c>
      <c r="AJ10" s="69" t="str">
        <f>IF(ISERROR(VLOOKUP($A10,#REF!,5,FALSE))=TRUE,"",VLOOKUP($A10,#REF!,27,FALSE)/(VLOOKUP($A10,#REF!,26,FALSE)+VLOOKUP($A10,#REF!,27,FALSE)))</f>
        <v/>
      </c>
      <c r="AK10" s="35" t="str">
        <f>AK9</f>
        <v/>
      </c>
      <c r="AL10" s="68" t="str">
        <f>IF(ISERROR(VLOOKUP($A10,#REF!,5,FALSE))=TRUE,"",VLOOKUP($A10,#REF!,28,FALSE)/VLOOKUP($A10,#REF!,5,FALSE))</f>
        <v/>
      </c>
      <c r="AM10" s="68" t="str">
        <f>IF(ISERROR(VLOOKUP($A10,#REF!,5,FALSE))=TRUE,"",VLOOKUP($A10,#REF!,29,FALSE)/VLOOKUP($A10,#REF!,5,FALSE))</f>
        <v/>
      </c>
      <c r="AN10" s="14">
        <f>AN9</f>
        <v>0</v>
      </c>
      <c r="AO10" s="68" t="str">
        <f>IF(ISERROR(VLOOKUP($A10,#REF!,5,FALSE))=TRUE,"",VLOOKUP($A10,#REF!,22,FALSE)/VLOOKUP($A10,#REF!,5,FALSE))</f>
        <v/>
      </c>
      <c r="AP10" s="68" t="str">
        <f>IF(ISERROR(VLOOKUP($A10,#REF!,5,FALSE))=TRUE,"",VLOOKUP($A10,#REF!,23,FALSE)/VLOOKUP($A10,#REF!,5,FALSE))</f>
        <v/>
      </c>
      <c r="AQ10" s="14">
        <f>AQ9</f>
        <v>0</v>
      </c>
      <c r="AR10" s="68" t="str">
        <f>IF(ISERROR(VLOOKUP($A10,#REF!,5,FALSE))=TRUE,"",VLOOKUP($A10,#REF!,23,FALSE)/VLOOKUP($A10,#REF!,25,FALSE))</f>
        <v/>
      </c>
      <c r="AS10" s="14" t="str">
        <f>AS9</f>
        <v/>
      </c>
      <c r="AT10" s="69" t="str">
        <f>IF(ISERROR(VLOOKUP($A10,#REF!,5,FALSE))=TRUE,"",VLOOKUP($A10,#REF!,22,FALSE)/(VLOOKUP($A10,#REF!,22,FALSE)+VLOOKUP($A10,#REF!,23,FALSE)))</f>
        <v/>
      </c>
      <c r="AU10" s="69" t="str">
        <f>IF(ISERROR(VLOOKUP($A10,#REF!,5,FALSE))=TRUE,"",VLOOKUP($A10,#REF!,23,FALSE)/(VLOOKUP($A10,#REF!,22,FALSE)+VLOOKUP($A10,#REF!,23,FALSE)))</f>
        <v/>
      </c>
      <c r="AV10" s="35" t="str">
        <f>AV9</f>
        <v/>
      </c>
      <c r="AW10" s="68" t="str">
        <f>IF(ISERROR(VLOOKUP($A10,#REF!,5,FALSE))=TRUE,"",VLOOKUP($A10,#REF!,24,FALSE)/VLOOKUP($A10,#REF!,5,FALSE))</f>
        <v/>
      </c>
      <c r="AX10" s="68" t="str">
        <f>IF(ISERROR(VLOOKUP($A10,#REF!,5,FALSE))=TRUE,"",VLOOKUP($A10,#REF!,25,FALSE)/VLOOKUP($A10,#REF!,5,FALSE))</f>
        <v/>
      </c>
      <c r="AY10" s="14">
        <f>AY9</f>
        <v>0</v>
      </c>
      <c r="AZ10" s="65" t="s">
        <v>151</v>
      </c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9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</row>
    <row r="11" spans="1:85" x14ac:dyDescent="0.45">
      <c r="A11" s="37" t="str">
        <f>CONCATENATE(LEFT($B$3,2),"01")</f>
        <v>0101</v>
      </c>
      <c r="B11" s="36" t="str">
        <f>IF(ISERROR(VLOOKUP($A11,#REF!,4,FALSE))=TRUE,"",VLOOKUP($A11,#REF!,4,FALSE))</f>
        <v/>
      </c>
      <c r="C11" s="68" t="str">
        <f>IF(ISERROR(VLOOKUP($A11,#REF!,5,FALSE))=TRUE,"",VLOOKUP($A11,#REF!,14,FALSE)/VLOOKUP($A11,#REF!,5,FALSE))</f>
        <v/>
      </c>
      <c r="D11" s="68" t="str">
        <f>IF(ISERROR(VLOOKUP($A11,#REF!,5,FALSE))=TRUE,"",VLOOKUP($A11,#REF!,15,FALSE)/VLOOKUP($A11,#REF!,5,FALSE))</f>
        <v/>
      </c>
      <c r="E11" s="14">
        <f t="shared" ref="E11:E31" si="0">E10</f>
        <v>0</v>
      </c>
      <c r="F11" s="68" t="str">
        <f>IF(ISERROR(VLOOKUP($A11,#REF!,5,FALSE))=TRUE,"",VLOOKUP($A11,#REF!,15,FALSE)/VLOOKUP($A11,#REF!,7,FALSE))</f>
        <v/>
      </c>
      <c r="G11" s="14" t="str">
        <f t="shared" ref="G11:G31" si="1">G10</f>
        <v/>
      </c>
      <c r="H11" s="68" t="str">
        <f>IF(ISERROR(VLOOKUP($A11,#REF!,5,FALSE))=TRUE,"",VLOOKUP($A11,#REF!,15,FALSE)/VLOOKUP($A11,#REF!,9,FALSE))</f>
        <v/>
      </c>
      <c r="I11" s="14" t="str">
        <f t="shared" ref="I11:I31" si="2">I10</f>
        <v/>
      </c>
      <c r="J11" s="69" t="str">
        <f>IF(ISERROR(VLOOKUP($A11,#REF!,5,FALSE))=TRUE,"",VLOOKUP($A11,#REF!,14,FALSE)/(VLOOKUP($A11,#REF!,14,FALSE)+VLOOKUP($A11,#REF!,15,FALSE)))</f>
        <v/>
      </c>
      <c r="K11" s="69" t="str">
        <f>IF(ISERROR(VLOOKUP($A11,#REF!,5,FALSE))=TRUE,"",VLOOKUP($A11,#REF!,15,FALSE)/(VLOOKUP($A11,#REF!,14,FALSE)+VLOOKUP($A11,#REF!,15,FALSE)))</f>
        <v/>
      </c>
      <c r="L11" s="35" t="str">
        <f t="shared" ref="L11:L31" si="3">L10</f>
        <v/>
      </c>
      <c r="M11" s="68" t="str">
        <f>IF(ISERROR(VLOOKUP($A11,#REF!,5,FALSE))=TRUE,"",VLOOKUP($A11,#REF!,6,FALSE)/VLOOKUP($A11,#REF!,5,FALSE))</f>
        <v/>
      </c>
      <c r="N11" s="68" t="str">
        <f>IF(ISERROR(VLOOKUP($A11,#REF!,5,FALSE))=TRUE,"",VLOOKUP($A11,#REF!,7,FALSE)/VLOOKUP($A11,#REF!,5,FALSE))</f>
        <v/>
      </c>
      <c r="O11" s="14">
        <f t="shared" ref="O11:O31" si="4">O10</f>
        <v>0</v>
      </c>
      <c r="P11" s="68" t="str">
        <f>IF(ISERROR(VLOOKUP($A11,#REF!,5,FALSE))=TRUE,"",VLOOKUP($A11,#REF!,8,FALSE)/VLOOKUP($A11,#REF!,5,FALSE))</f>
        <v/>
      </c>
      <c r="Q11" s="68" t="str">
        <f>IF(ISERROR(VLOOKUP($A11,#REF!,5,FALSE))=TRUE,"",VLOOKUP($A11,#REF!,9,FALSE)/VLOOKUP($A11,#REF!,5,FALSE))</f>
        <v/>
      </c>
      <c r="R11" s="14">
        <f t="shared" ref="R11:R31" si="5">R10</f>
        <v>0</v>
      </c>
      <c r="S11" s="68" t="str">
        <f>IF(ISERROR(VLOOKUP($A11,#REF!,5,FALSE))=TRUE,"",VLOOKUP($A11,#REF!,18,FALSE)/VLOOKUP($A11,#REF!,5,FALSE))</f>
        <v/>
      </c>
      <c r="T11" s="68" t="str">
        <f>IF(ISERROR(VLOOKUP($A11,#REF!,5,FALSE))=TRUE,"",VLOOKUP($A11,#REF!,19,FALSE)/VLOOKUP($A11,#REF!,5,FALSE))</f>
        <v/>
      </c>
      <c r="U11" s="14">
        <f t="shared" ref="U11:W31" si="6">U10</f>
        <v>0</v>
      </c>
      <c r="V11" s="68" t="str">
        <f>IF(ISERROR(VLOOKUP($A11,#REF!,5,FALSE))=TRUE,"",VLOOKUP($A11,#REF!,19,FALSE)/VLOOKUP($A11,#REF!,21,FALSE))</f>
        <v/>
      </c>
      <c r="W11" s="14" t="str">
        <f t="shared" si="6"/>
        <v/>
      </c>
      <c r="X11" s="69" t="str">
        <f>IF(ISERROR(VLOOKUP($A11,#REF!,5,FALSE))=TRUE,"",VLOOKUP($A11,#REF!,18,FALSE)/(VLOOKUP($A11,#REF!,18,FALSE)+VLOOKUP($A11,#REF!,19,FALSE)))</f>
        <v/>
      </c>
      <c r="Y11" s="69" t="str">
        <f>IF(ISERROR(VLOOKUP($A11,#REF!,5,FALSE))=TRUE,"",VLOOKUP($A11,#REF!,19,FALSE)/(VLOOKUP($A11,#REF!,18,FALSE)+VLOOKUP($A11,#REF!,19,FALSE)))</f>
        <v/>
      </c>
      <c r="Z11" s="35" t="str">
        <f t="shared" ref="Z11:Z31" si="7">Z10</f>
        <v/>
      </c>
      <c r="AA11" s="68" t="str">
        <f>IF(ISERROR(VLOOKUP($A11,#REF!,5,FALSE))=TRUE,"",VLOOKUP($A11,#REF!,20,FALSE)/VLOOKUP($A11,#REF!,5,FALSE))</f>
        <v/>
      </c>
      <c r="AB11" s="68" t="str">
        <f>IF(ISERROR(VLOOKUP($A11,#REF!,5,FALSE))=TRUE,"",VLOOKUP($A11,#REF!,21,FALSE)/VLOOKUP($A11,#REF!,5,FALSE))</f>
        <v/>
      </c>
      <c r="AC11" s="14">
        <f t="shared" ref="AC11:AC31" si="8">AC10</f>
        <v>0</v>
      </c>
      <c r="AD11" s="68" t="str">
        <f>IF(ISERROR(VLOOKUP($A11,#REF!,5,FALSE))=TRUE,"",VLOOKUP($A11,#REF!,26,FALSE)/VLOOKUP($A11,#REF!,5,FALSE))</f>
        <v/>
      </c>
      <c r="AE11" s="68" t="str">
        <f>IF(ISERROR(VLOOKUP($A11,#REF!,5,FALSE))=TRUE,"",VLOOKUP($A11,#REF!,27,FALSE)/VLOOKUP($A11,#REF!,5,FALSE))</f>
        <v/>
      </c>
      <c r="AF11" s="14">
        <f t="shared" ref="AF11:AF31" si="9">AF10</f>
        <v>0</v>
      </c>
      <c r="AG11" s="68" t="str">
        <f>IF(ISERROR(VLOOKUP($A11,#REF!,5,FALSE))=TRUE,"",VLOOKUP($A11,#REF!,27,FALSE)/VLOOKUP($A11,#REF!,29,FALSE))</f>
        <v/>
      </c>
      <c r="AH11" s="14" t="str">
        <f t="shared" ref="AH11:AH31" si="10">AH10</f>
        <v/>
      </c>
      <c r="AI11" s="69" t="str">
        <f>IF(ISERROR(VLOOKUP($A11,#REF!,5,FALSE))=TRUE,"",VLOOKUP($A11,#REF!,26,FALSE)/(VLOOKUP($A11,#REF!,26,FALSE)+VLOOKUP($A11,#REF!,27,FALSE)))</f>
        <v/>
      </c>
      <c r="AJ11" s="69" t="str">
        <f>IF(ISERROR(VLOOKUP($A11,#REF!,5,FALSE))=TRUE,"",VLOOKUP($A11,#REF!,27,FALSE)/(VLOOKUP($A11,#REF!,26,FALSE)+VLOOKUP($A11,#REF!,27,FALSE)))</f>
        <v/>
      </c>
      <c r="AK11" s="35" t="str">
        <f t="shared" ref="AK11:AK31" si="11">AK10</f>
        <v/>
      </c>
      <c r="AL11" s="68" t="str">
        <f>IF(ISERROR(VLOOKUP($A11,#REF!,5,FALSE))=TRUE,"",VLOOKUP($A11,#REF!,28,FALSE)/VLOOKUP($A11,#REF!,5,FALSE))</f>
        <v/>
      </c>
      <c r="AM11" s="68" t="str">
        <f>IF(ISERROR(VLOOKUP($A11,#REF!,5,FALSE))=TRUE,"",VLOOKUP($A11,#REF!,29,FALSE)/VLOOKUP($A11,#REF!,5,FALSE))</f>
        <v/>
      </c>
      <c r="AN11" s="14">
        <f t="shared" ref="AN11:AN31" si="12">AN10</f>
        <v>0</v>
      </c>
      <c r="AO11" s="68" t="str">
        <f>IF(ISERROR(VLOOKUP($A11,#REF!,5,FALSE))=TRUE,"",VLOOKUP($A11,#REF!,22,FALSE)/VLOOKUP($A11,#REF!,5,FALSE))</f>
        <v/>
      </c>
      <c r="AP11" s="68" t="str">
        <f>IF(ISERROR(VLOOKUP($A11,#REF!,5,FALSE))=TRUE,"",VLOOKUP($A11,#REF!,23,FALSE)/VLOOKUP($A11,#REF!,5,FALSE))</f>
        <v/>
      </c>
      <c r="AQ11" s="14">
        <f t="shared" ref="AQ11:AQ31" si="13">AQ10</f>
        <v>0</v>
      </c>
      <c r="AR11" s="68" t="str">
        <f>IF(ISERROR(VLOOKUP($A11,#REF!,5,FALSE))=TRUE,"",VLOOKUP($A11,#REF!,23,FALSE)/VLOOKUP($A11,#REF!,25,FALSE))</f>
        <v/>
      </c>
      <c r="AS11" s="14" t="str">
        <f t="shared" ref="AS11:AS31" si="14">AS10</f>
        <v/>
      </c>
      <c r="AT11" s="69" t="str">
        <f>IF(ISERROR(VLOOKUP($A11,#REF!,5,FALSE))=TRUE,"",VLOOKUP($A11,#REF!,22,FALSE)/(VLOOKUP($A11,#REF!,22,FALSE)+VLOOKUP($A11,#REF!,23,FALSE)))</f>
        <v/>
      </c>
      <c r="AU11" s="69" t="str">
        <f>IF(ISERROR(VLOOKUP($A11,#REF!,5,FALSE))=TRUE,"",VLOOKUP($A11,#REF!,23,FALSE)/(VLOOKUP($A11,#REF!,22,FALSE)+VLOOKUP($A11,#REF!,23,FALSE)))</f>
        <v/>
      </c>
      <c r="AV11" s="35" t="str">
        <f t="shared" ref="AV11:AV31" si="15">AV10</f>
        <v/>
      </c>
      <c r="AW11" s="68" t="str">
        <f>IF(ISERROR(VLOOKUP($A11,#REF!,5,FALSE))=TRUE,"",VLOOKUP($A11,#REF!,24,FALSE)/VLOOKUP($A11,#REF!,5,FALSE))</f>
        <v/>
      </c>
      <c r="AX11" s="68" t="str">
        <f>IF(ISERROR(VLOOKUP($A11,#REF!,5,FALSE))=TRUE,"",VLOOKUP($A11,#REF!,25,FALSE)/VLOOKUP($A11,#REF!,5,FALSE))</f>
        <v/>
      </c>
      <c r="AY11" s="14">
        <f t="shared" ref="AY11:AY31" si="16">AY10</f>
        <v>0</v>
      </c>
      <c r="AZ11" s="65" t="s">
        <v>152</v>
      </c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9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</row>
    <row r="12" spans="1:85" x14ac:dyDescent="0.45">
      <c r="A12" s="37" t="str">
        <f>CONCATENATE(LEFT($B$3,2),"02")</f>
        <v>0102</v>
      </c>
      <c r="B12" s="36" t="str">
        <f>IF(ISERROR(VLOOKUP($A12,#REF!,4,FALSE))=TRUE,"",VLOOKUP($A12,#REF!,4,FALSE))</f>
        <v/>
      </c>
      <c r="C12" s="68" t="str">
        <f>IF(ISERROR(VLOOKUP($A12,#REF!,5,FALSE))=TRUE,"",VLOOKUP($A12,#REF!,14,FALSE)/VLOOKUP($A12,#REF!,5,FALSE))</f>
        <v/>
      </c>
      <c r="D12" s="68" t="str">
        <f>IF(ISERROR(VLOOKUP($A12,#REF!,5,FALSE))=TRUE,"",VLOOKUP($A12,#REF!,15,FALSE)/VLOOKUP($A12,#REF!,5,FALSE))</f>
        <v/>
      </c>
      <c r="E12" s="14">
        <f t="shared" si="0"/>
        <v>0</v>
      </c>
      <c r="F12" s="68" t="str">
        <f>IF(ISERROR(VLOOKUP($A12,#REF!,5,FALSE))=TRUE,"",VLOOKUP($A12,#REF!,15,FALSE)/VLOOKUP($A12,#REF!,7,FALSE))</f>
        <v/>
      </c>
      <c r="G12" s="14" t="str">
        <f t="shared" si="1"/>
        <v/>
      </c>
      <c r="H12" s="68" t="str">
        <f>IF(ISERROR(VLOOKUP($A12,#REF!,5,FALSE))=TRUE,"",VLOOKUP($A12,#REF!,15,FALSE)/VLOOKUP($A12,#REF!,9,FALSE))</f>
        <v/>
      </c>
      <c r="I12" s="14" t="str">
        <f t="shared" si="2"/>
        <v/>
      </c>
      <c r="J12" s="69" t="str">
        <f>IF(ISERROR(VLOOKUP($A12,#REF!,5,FALSE))=TRUE,"",VLOOKUP($A12,#REF!,14,FALSE)/(VLOOKUP($A12,#REF!,14,FALSE)+VLOOKUP($A12,#REF!,15,FALSE)))</f>
        <v/>
      </c>
      <c r="K12" s="69" t="str">
        <f>IF(ISERROR(VLOOKUP($A12,#REF!,5,FALSE))=TRUE,"",VLOOKUP($A12,#REF!,15,FALSE)/(VLOOKUP($A12,#REF!,14,FALSE)+VLOOKUP($A12,#REF!,15,FALSE)))</f>
        <v/>
      </c>
      <c r="L12" s="35" t="str">
        <f t="shared" si="3"/>
        <v/>
      </c>
      <c r="M12" s="68" t="str">
        <f>IF(ISERROR(VLOOKUP($A12,#REF!,5,FALSE))=TRUE,"",VLOOKUP($A12,#REF!,6,FALSE)/VLOOKUP($A12,#REF!,5,FALSE))</f>
        <v/>
      </c>
      <c r="N12" s="68" t="str">
        <f>IF(ISERROR(VLOOKUP($A12,#REF!,5,FALSE))=TRUE,"",VLOOKUP($A12,#REF!,7,FALSE)/VLOOKUP($A12,#REF!,5,FALSE))</f>
        <v/>
      </c>
      <c r="O12" s="14">
        <f t="shared" si="4"/>
        <v>0</v>
      </c>
      <c r="P12" s="68" t="str">
        <f>IF(ISERROR(VLOOKUP($A12,#REF!,5,FALSE))=TRUE,"",VLOOKUP($A12,#REF!,8,FALSE)/VLOOKUP($A12,#REF!,5,FALSE))</f>
        <v/>
      </c>
      <c r="Q12" s="68" t="str">
        <f>IF(ISERROR(VLOOKUP($A12,#REF!,5,FALSE))=TRUE,"",VLOOKUP($A12,#REF!,9,FALSE)/VLOOKUP($A12,#REF!,5,FALSE))</f>
        <v/>
      </c>
      <c r="R12" s="14">
        <f t="shared" si="5"/>
        <v>0</v>
      </c>
      <c r="S12" s="68" t="str">
        <f>IF(ISERROR(VLOOKUP($A12,#REF!,5,FALSE))=TRUE,"",VLOOKUP($A12,#REF!,18,FALSE)/VLOOKUP($A12,#REF!,5,FALSE))</f>
        <v/>
      </c>
      <c r="T12" s="68" t="str">
        <f>IF(ISERROR(VLOOKUP($A12,#REF!,5,FALSE))=TRUE,"",VLOOKUP($A12,#REF!,19,FALSE)/VLOOKUP($A12,#REF!,5,FALSE))</f>
        <v/>
      </c>
      <c r="U12" s="14">
        <f t="shared" si="6"/>
        <v>0</v>
      </c>
      <c r="V12" s="68" t="str">
        <f>IF(ISERROR(VLOOKUP($A12,#REF!,5,FALSE))=TRUE,"",VLOOKUP($A12,#REF!,19,FALSE)/VLOOKUP($A12,#REF!,21,FALSE))</f>
        <v/>
      </c>
      <c r="W12" s="14" t="str">
        <f t="shared" si="6"/>
        <v/>
      </c>
      <c r="X12" s="69" t="str">
        <f>IF(ISERROR(VLOOKUP($A12,#REF!,5,FALSE))=TRUE,"",VLOOKUP($A12,#REF!,18,FALSE)/(VLOOKUP($A12,#REF!,18,FALSE)+VLOOKUP($A12,#REF!,19,FALSE)))</f>
        <v/>
      </c>
      <c r="Y12" s="69" t="str">
        <f>IF(ISERROR(VLOOKUP($A12,#REF!,5,FALSE))=TRUE,"",VLOOKUP($A12,#REF!,19,FALSE)/(VLOOKUP($A12,#REF!,18,FALSE)+VLOOKUP($A12,#REF!,19,FALSE)))</f>
        <v/>
      </c>
      <c r="Z12" s="35" t="str">
        <f t="shared" si="7"/>
        <v/>
      </c>
      <c r="AA12" s="68" t="str">
        <f>IF(ISERROR(VLOOKUP($A12,#REF!,5,FALSE))=TRUE,"",VLOOKUP($A12,#REF!,20,FALSE)/VLOOKUP($A12,#REF!,5,FALSE))</f>
        <v/>
      </c>
      <c r="AB12" s="68" t="str">
        <f>IF(ISERROR(VLOOKUP($A12,#REF!,5,FALSE))=TRUE,"",VLOOKUP($A12,#REF!,21,FALSE)/VLOOKUP($A12,#REF!,5,FALSE))</f>
        <v/>
      </c>
      <c r="AC12" s="14">
        <f t="shared" si="8"/>
        <v>0</v>
      </c>
      <c r="AD12" s="68" t="str">
        <f>IF(ISERROR(VLOOKUP($A12,#REF!,5,FALSE))=TRUE,"",VLOOKUP($A12,#REF!,26,FALSE)/VLOOKUP($A12,#REF!,5,FALSE))</f>
        <v/>
      </c>
      <c r="AE12" s="68" t="str">
        <f>IF(ISERROR(VLOOKUP($A12,#REF!,5,FALSE))=TRUE,"",VLOOKUP($A12,#REF!,27,FALSE)/VLOOKUP($A12,#REF!,5,FALSE))</f>
        <v/>
      </c>
      <c r="AF12" s="14">
        <f t="shared" si="9"/>
        <v>0</v>
      </c>
      <c r="AG12" s="68" t="str">
        <f>IF(ISERROR(VLOOKUP($A12,#REF!,5,FALSE))=TRUE,"",VLOOKUP($A12,#REF!,27,FALSE)/VLOOKUP($A12,#REF!,29,FALSE))</f>
        <v/>
      </c>
      <c r="AH12" s="14" t="str">
        <f t="shared" si="10"/>
        <v/>
      </c>
      <c r="AI12" s="69" t="str">
        <f>IF(ISERROR(VLOOKUP($A12,#REF!,5,FALSE))=TRUE,"",VLOOKUP($A12,#REF!,26,FALSE)/(VLOOKUP($A12,#REF!,26,FALSE)+VLOOKUP($A12,#REF!,27,FALSE)))</f>
        <v/>
      </c>
      <c r="AJ12" s="69" t="str">
        <f>IF(ISERROR(VLOOKUP($A12,#REF!,5,FALSE))=TRUE,"",VLOOKUP($A12,#REF!,27,FALSE)/(VLOOKUP($A12,#REF!,26,FALSE)+VLOOKUP($A12,#REF!,27,FALSE)))</f>
        <v/>
      </c>
      <c r="AK12" s="35" t="str">
        <f t="shared" si="11"/>
        <v/>
      </c>
      <c r="AL12" s="68" t="str">
        <f>IF(ISERROR(VLOOKUP($A12,#REF!,5,FALSE))=TRUE,"",VLOOKUP($A12,#REF!,28,FALSE)/VLOOKUP($A12,#REF!,5,FALSE))</f>
        <v/>
      </c>
      <c r="AM12" s="68" t="str">
        <f>IF(ISERROR(VLOOKUP($A12,#REF!,5,FALSE))=TRUE,"",VLOOKUP($A12,#REF!,29,FALSE)/VLOOKUP($A12,#REF!,5,FALSE))</f>
        <v/>
      </c>
      <c r="AN12" s="14">
        <f t="shared" si="12"/>
        <v>0</v>
      </c>
      <c r="AO12" s="68" t="str">
        <f>IF(ISERROR(VLOOKUP($A12,#REF!,5,FALSE))=TRUE,"",VLOOKUP($A12,#REF!,22,FALSE)/VLOOKUP($A12,#REF!,5,FALSE))</f>
        <v/>
      </c>
      <c r="AP12" s="68" t="str">
        <f>IF(ISERROR(VLOOKUP($A12,#REF!,5,FALSE))=TRUE,"",VLOOKUP($A12,#REF!,23,FALSE)/VLOOKUP($A12,#REF!,5,FALSE))</f>
        <v/>
      </c>
      <c r="AQ12" s="14">
        <f t="shared" si="13"/>
        <v>0</v>
      </c>
      <c r="AR12" s="68" t="str">
        <f>IF(ISERROR(VLOOKUP($A12,#REF!,5,FALSE))=TRUE,"",VLOOKUP($A12,#REF!,23,FALSE)/VLOOKUP($A12,#REF!,25,FALSE))</f>
        <v/>
      </c>
      <c r="AS12" s="14" t="str">
        <f t="shared" si="14"/>
        <v/>
      </c>
      <c r="AT12" s="69" t="str">
        <f>IF(ISERROR(VLOOKUP($A12,#REF!,5,FALSE))=TRUE,"",VLOOKUP($A12,#REF!,22,FALSE)/(VLOOKUP($A12,#REF!,22,FALSE)+VLOOKUP($A12,#REF!,23,FALSE)))</f>
        <v/>
      </c>
      <c r="AU12" s="69" t="str">
        <f>IF(ISERROR(VLOOKUP($A12,#REF!,5,FALSE))=TRUE,"",VLOOKUP($A12,#REF!,23,FALSE)/(VLOOKUP($A12,#REF!,22,FALSE)+VLOOKUP($A12,#REF!,23,FALSE)))</f>
        <v/>
      </c>
      <c r="AV12" s="35" t="str">
        <f t="shared" si="15"/>
        <v/>
      </c>
      <c r="AW12" s="68" t="str">
        <f>IF(ISERROR(VLOOKUP($A12,#REF!,5,FALSE))=TRUE,"",VLOOKUP($A12,#REF!,24,FALSE)/VLOOKUP($A12,#REF!,5,FALSE))</f>
        <v/>
      </c>
      <c r="AX12" s="68" t="str">
        <f>IF(ISERROR(VLOOKUP($A12,#REF!,5,FALSE))=TRUE,"",VLOOKUP($A12,#REF!,25,FALSE)/VLOOKUP($A12,#REF!,5,FALSE))</f>
        <v/>
      </c>
      <c r="AY12" s="14">
        <f t="shared" si="16"/>
        <v>0</v>
      </c>
      <c r="AZ12" s="65" t="s">
        <v>153</v>
      </c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9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</row>
    <row r="13" spans="1:85" x14ac:dyDescent="0.45">
      <c r="A13" s="37" t="str">
        <f>CONCATENATE(LEFT($B$3,2),"03")</f>
        <v>0103</v>
      </c>
      <c r="B13" s="36" t="str">
        <f>IF(ISERROR(VLOOKUP($A13,#REF!,4,FALSE))=TRUE,"",VLOOKUP($A13,#REF!,4,FALSE))</f>
        <v/>
      </c>
      <c r="C13" s="68" t="str">
        <f>IF(ISERROR(VLOOKUP($A13,#REF!,5,FALSE))=TRUE,"",VLOOKUP($A13,#REF!,14,FALSE)/VLOOKUP($A13,#REF!,5,FALSE))</f>
        <v/>
      </c>
      <c r="D13" s="68" t="str">
        <f>IF(ISERROR(VLOOKUP($A13,#REF!,5,FALSE))=TRUE,"",VLOOKUP($A13,#REF!,15,FALSE)/VLOOKUP($A13,#REF!,5,FALSE))</f>
        <v/>
      </c>
      <c r="E13" s="14">
        <f t="shared" si="0"/>
        <v>0</v>
      </c>
      <c r="F13" s="68" t="str">
        <f>IF(ISERROR(VLOOKUP($A13,#REF!,5,FALSE))=TRUE,"",VLOOKUP($A13,#REF!,15,FALSE)/VLOOKUP($A13,#REF!,7,FALSE))</f>
        <v/>
      </c>
      <c r="G13" s="14" t="str">
        <f t="shared" si="1"/>
        <v/>
      </c>
      <c r="H13" s="68" t="str">
        <f>IF(ISERROR(VLOOKUP($A13,#REF!,5,FALSE))=TRUE,"",VLOOKUP($A13,#REF!,15,FALSE)/VLOOKUP($A13,#REF!,9,FALSE))</f>
        <v/>
      </c>
      <c r="I13" s="14" t="str">
        <f t="shared" si="2"/>
        <v/>
      </c>
      <c r="J13" s="69" t="str">
        <f>IF(ISERROR(VLOOKUP($A13,#REF!,5,FALSE))=TRUE,"",VLOOKUP($A13,#REF!,14,FALSE)/(VLOOKUP($A13,#REF!,14,FALSE)+VLOOKUP($A13,#REF!,15,FALSE)))</f>
        <v/>
      </c>
      <c r="K13" s="69" t="str">
        <f>IF(ISERROR(VLOOKUP($A13,#REF!,5,FALSE))=TRUE,"",VLOOKUP($A13,#REF!,15,FALSE)/(VLOOKUP($A13,#REF!,14,FALSE)+VLOOKUP($A13,#REF!,15,FALSE)))</f>
        <v/>
      </c>
      <c r="L13" s="35" t="str">
        <f t="shared" si="3"/>
        <v/>
      </c>
      <c r="M13" s="68" t="str">
        <f>IF(ISERROR(VLOOKUP($A13,#REF!,5,FALSE))=TRUE,"",VLOOKUP($A13,#REF!,6,FALSE)/VLOOKUP($A13,#REF!,5,FALSE))</f>
        <v/>
      </c>
      <c r="N13" s="68" t="str">
        <f>IF(ISERROR(VLOOKUP($A13,#REF!,5,FALSE))=TRUE,"",VLOOKUP($A13,#REF!,7,FALSE)/VLOOKUP($A13,#REF!,5,FALSE))</f>
        <v/>
      </c>
      <c r="O13" s="14">
        <f t="shared" si="4"/>
        <v>0</v>
      </c>
      <c r="P13" s="68" t="str">
        <f>IF(ISERROR(VLOOKUP($A13,#REF!,5,FALSE))=TRUE,"",VLOOKUP($A13,#REF!,8,FALSE)/VLOOKUP($A13,#REF!,5,FALSE))</f>
        <v/>
      </c>
      <c r="Q13" s="68" t="str">
        <f>IF(ISERROR(VLOOKUP($A13,#REF!,5,FALSE))=TRUE,"",VLOOKUP($A13,#REF!,9,FALSE)/VLOOKUP($A13,#REF!,5,FALSE))</f>
        <v/>
      </c>
      <c r="R13" s="14">
        <f t="shared" si="5"/>
        <v>0</v>
      </c>
      <c r="S13" s="68" t="str">
        <f>IF(ISERROR(VLOOKUP($A13,#REF!,5,FALSE))=TRUE,"",VLOOKUP($A13,#REF!,18,FALSE)/VLOOKUP($A13,#REF!,5,FALSE))</f>
        <v/>
      </c>
      <c r="T13" s="68" t="str">
        <f>IF(ISERROR(VLOOKUP($A13,#REF!,5,FALSE))=TRUE,"",VLOOKUP($A13,#REF!,19,FALSE)/VLOOKUP($A13,#REF!,5,FALSE))</f>
        <v/>
      </c>
      <c r="U13" s="14">
        <f t="shared" si="6"/>
        <v>0</v>
      </c>
      <c r="V13" s="68" t="str">
        <f>IF(ISERROR(VLOOKUP($A13,#REF!,5,FALSE))=TRUE,"",VLOOKUP($A13,#REF!,19,FALSE)/VLOOKUP($A13,#REF!,21,FALSE))</f>
        <v/>
      </c>
      <c r="W13" s="14" t="str">
        <f t="shared" si="6"/>
        <v/>
      </c>
      <c r="X13" s="69" t="str">
        <f>IF(ISERROR(VLOOKUP($A13,#REF!,5,FALSE))=TRUE,"",VLOOKUP($A13,#REF!,18,FALSE)/(VLOOKUP($A13,#REF!,18,FALSE)+VLOOKUP($A13,#REF!,19,FALSE)))</f>
        <v/>
      </c>
      <c r="Y13" s="69" t="str">
        <f>IF(ISERROR(VLOOKUP($A13,#REF!,5,FALSE))=TRUE,"",VLOOKUP($A13,#REF!,19,FALSE)/(VLOOKUP($A13,#REF!,18,FALSE)+VLOOKUP($A13,#REF!,19,FALSE)))</f>
        <v/>
      </c>
      <c r="Z13" s="35" t="str">
        <f t="shared" si="7"/>
        <v/>
      </c>
      <c r="AA13" s="68" t="str">
        <f>IF(ISERROR(VLOOKUP($A13,#REF!,5,FALSE))=TRUE,"",VLOOKUP($A13,#REF!,20,FALSE)/VLOOKUP($A13,#REF!,5,FALSE))</f>
        <v/>
      </c>
      <c r="AB13" s="68" t="str">
        <f>IF(ISERROR(VLOOKUP($A13,#REF!,5,FALSE))=TRUE,"",VLOOKUP($A13,#REF!,21,FALSE)/VLOOKUP($A13,#REF!,5,FALSE))</f>
        <v/>
      </c>
      <c r="AC13" s="14">
        <f t="shared" si="8"/>
        <v>0</v>
      </c>
      <c r="AD13" s="68" t="str">
        <f>IF(ISERROR(VLOOKUP($A13,#REF!,5,FALSE))=TRUE,"",VLOOKUP($A13,#REF!,26,FALSE)/VLOOKUP($A13,#REF!,5,FALSE))</f>
        <v/>
      </c>
      <c r="AE13" s="68" t="str">
        <f>IF(ISERROR(VLOOKUP($A13,#REF!,5,FALSE))=TRUE,"",VLOOKUP($A13,#REF!,27,FALSE)/VLOOKUP($A13,#REF!,5,FALSE))</f>
        <v/>
      </c>
      <c r="AF13" s="14">
        <f t="shared" si="9"/>
        <v>0</v>
      </c>
      <c r="AG13" s="68" t="str">
        <f>IF(ISERROR(VLOOKUP($A13,#REF!,5,FALSE))=TRUE,"",VLOOKUP($A13,#REF!,27,FALSE)/VLOOKUP($A13,#REF!,29,FALSE))</f>
        <v/>
      </c>
      <c r="AH13" s="14" t="str">
        <f t="shared" si="10"/>
        <v/>
      </c>
      <c r="AI13" s="69" t="str">
        <f>IF(ISERROR(VLOOKUP($A13,#REF!,5,FALSE))=TRUE,"",VLOOKUP($A13,#REF!,26,FALSE)/(VLOOKUP($A13,#REF!,26,FALSE)+VLOOKUP($A13,#REF!,27,FALSE)))</f>
        <v/>
      </c>
      <c r="AJ13" s="69" t="str">
        <f>IF(ISERROR(VLOOKUP($A13,#REF!,5,FALSE))=TRUE,"",VLOOKUP($A13,#REF!,27,FALSE)/(VLOOKUP($A13,#REF!,26,FALSE)+VLOOKUP($A13,#REF!,27,FALSE)))</f>
        <v/>
      </c>
      <c r="AK13" s="35" t="str">
        <f t="shared" si="11"/>
        <v/>
      </c>
      <c r="AL13" s="68" t="str">
        <f>IF(ISERROR(VLOOKUP($A13,#REF!,5,FALSE))=TRUE,"",VLOOKUP($A13,#REF!,28,FALSE)/VLOOKUP($A13,#REF!,5,FALSE))</f>
        <v/>
      </c>
      <c r="AM13" s="68" t="str">
        <f>IF(ISERROR(VLOOKUP($A13,#REF!,5,FALSE))=TRUE,"",VLOOKUP($A13,#REF!,29,FALSE)/VLOOKUP($A13,#REF!,5,FALSE))</f>
        <v/>
      </c>
      <c r="AN13" s="14">
        <f t="shared" si="12"/>
        <v>0</v>
      </c>
      <c r="AO13" s="68" t="str">
        <f>IF(ISERROR(VLOOKUP($A13,#REF!,5,FALSE))=TRUE,"",VLOOKUP($A13,#REF!,22,FALSE)/VLOOKUP($A13,#REF!,5,FALSE))</f>
        <v/>
      </c>
      <c r="AP13" s="68" t="str">
        <f>IF(ISERROR(VLOOKUP($A13,#REF!,5,FALSE))=TRUE,"",VLOOKUP($A13,#REF!,23,FALSE)/VLOOKUP($A13,#REF!,5,FALSE))</f>
        <v/>
      </c>
      <c r="AQ13" s="14">
        <f t="shared" si="13"/>
        <v>0</v>
      </c>
      <c r="AR13" s="68" t="str">
        <f>IF(ISERROR(VLOOKUP($A13,#REF!,5,FALSE))=TRUE,"",VLOOKUP($A13,#REF!,23,FALSE)/VLOOKUP($A13,#REF!,25,FALSE))</f>
        <v/>
      </c>
      <c r="AS13" s="14" t="str">
        <f t="shared" si="14"/>
        <v/>
      </c>
      <c r="AT13" s="69" t="str">
        <f>IF(ISERROR(VLOOKUP($A13,#REF!,5,FALSE))=TRUE,"",VLOOKUP($A13,#REF!,22,FALSE)/(VLOOKUP($A13,#REF!,22,FALSE)+VLOOKUP($A13,#REF!,23,FALSE)))</f>
        <v/>
      </c>
      <c r="AU13" s="69" t="str">
        <f>IF(ISERROR(VLOOKUP($A13,#REF!,5,FALSE))=TRUE,"",VLOOKUP($A13,#REF!,23,FALSE)/(VLOOKUP($A13,#REF!,22,FALSE)+VLOOKUP($A13,#REF!,23,FALSE)))</f>
        <v/>
      </c>
      <c r="AV13" s="35" t="str">
        <f t="shared" si="15"/>
        <v/>
      </c>
      <c r="AW13" s="68" t="str">
        <f>IF(ISERROR(VLOOKUP($A13,#REF!,5,FALSE))=TRUE,"",VLOOKUP($A13,#REF!,24,FALSE)/VLOOKUP($A13,#REF!,5,FALSE))</f>
        <v/>
      </c>
      <c r="AX13" s="68" t="str">
        <f>IF(ISERROR(VLOOKUP($A13,#REF!,5,FALSE))=TRUE,"",VLOOKUP($A13,#REF!,25,FALSE)/VLOOKUP($A13,#REF!,5,FALSE))</f>
        <v/>
      </c>
      <c r="AY13" s="14">
        <f t="shared" si="16"/>
        <v>0</v>
      </c>
      <c r="AZ13" s="65" t="s">
        <v>154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9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</row>
    <row r="14" spans="1:85" x14ac:dyDescent="0.45">
      <c r="A14" s="37" t="str">
        <f>CONCATENATE(LEFT($B$3,2),"04")</f>
        <v>0104</v>
      </c>
      <c r="B14" s="36" t="str">
        <f>IF(ISERROR(VLOOKUP($A14,#REF!,4,FALSE))=TRUE,"",VLOOKUP($A14,#REF!,4,FALSE))</f>
        <v/>
      </c>
      <c r="C14" s="68" t="str">
        <f>IF(ISERROR(VLOOKUP($A14,#REF!,5,FALSE))=TRUE,"",VLOOKUP($A14,#REF!,14,FALSE)/VLOOKUP($A14,#REF!,5,FALSE))</f>
        <v/>
      </c>
      <c r="D14" s="68" t="str">
        <f>IF(ISERROR(VLOOKUP($A14,#REF!,5,FALSE))=TRUE,"",VLOOKUP($A14,#REF!,15,FALSE)/VLOOKUP($A14,#REF!,5,FALSE))</f>
        <v/>
      </c>
      <c r="E14" s="14">
        <f t="shared" si="0"/>
        <v>0</v>
      </c>
      <c r="F14" s="68" t="str">
        <f>IF(ISERROR(VLOOKUP($A14,#REF!,5,FALSE))=TRUE,"",VLOOKUP($A14,#REF!,15,FALSE)/VLOOKUP($A14,#REF!,7,FALSE))</f>
        <v/>
      </c>
      <c r="G14" s="14" t="str">
        <f t="shared" si="1"/>
        <v/>
      </c>
      <c r="H14" s="68" t="str">
        <f>IF(ISERROR(VLOOKUP($A14,#REF!,5,FALSE))=TRUE,"",VLOOKUP($A14,#REF!,15,FALSE)/VLOOKUP($A14,#REF!,9,FALSE))</f>
        <v/>
      </c>
      <c r="I14" s="14" t="str">
        <f t="shared" si="2"/>
        <v/>
      </c>
      <c r="J14" s="69" t="str">
        <f>IF(ISERROR(VLOOKUP($A14,#REF!,5,FALSE))=TRUE,"",VLOOKUP($A14,#REF!,14,FALSE)/(VLOOKUP($A14,#REF!,14,FALSE)+VLOOKUP($A14,#REF!,15,FALSE)))</f>
        <v/>
      </c>
      <c r="K14" s="69" t="str">
        <f>IF(ISERROR(VLOOKUP($A14,#REF!,5,FALSE))=TRUE,"",VLOOKUP($A14,#REF!,15,FALSE)/(VLOOKUP($A14,#REF!,14,FALSE)+VLOOKUP($A14,#REF!,15,FALSE)))</f>
        <v/>
      </c>
      <c r="L14" s="35" t="str">
        <f t="shared" si="3"/>
        <v/>
      </c>
      <c r="M14" s="68" t="str">
        <f>IF(ISERROR(VLOOKUP($A14,#REF!,5,FALSE))=TRUE,"",VLOOKUP($A14,#REF!,6,FALSE)/VLOOKUP($A14,#REF!,5,FALSE))</f>
        <v/>
      </c>
      <c r="N14" s="68" t="str">
        <f>IF(ISERROR(VLOOKUP($A14,#REF!,5,FALSE))=TRUE,"",VLOOKUP($A14,#REF!,7,FALSE)/VLOOKUP($A14,#REF!,5,FALSE))</f>
        <v/>
      </c>
      <c r="O14" s="14">
        <f t="shared" si="4"/>
        <v>0</v>
      </c>
      <c r="P14" s="68" t="str">
        <f>IF(ISERROR(VLOOKUP($A14,#REF!,5,FALSE))=TRUE,"",VLOOKUP($A14,#REF!,8,FALSE)/VLOOKUP($A14,#REF!,5,FALSE))</f>
        <v/>
      </c>
      <c r="Q14" s="68" t="str">
        <f>IF(ISERROR(VLOOKUP($A14,#REF!,5,FALSE))=TRUE,"",VLOOKUP($A14,#REF!,9,FALSE)/VLOOKUP($A14,#REF!,5,FALSE))</f>
        <v/>
      </c>
      <c r="R14" s="14">
        <f t="shared" si="5"/>
        <v>0</v>
      </c>
      <c r="S14" s="68" t="str">
        <f>IF(ISERROR(VLOOKUP($A14,#REF!,5,FALSE))=TRUE,"",VLOOKUP($A14,#REF!,18,FALSE)/VLOOKUP($A14,#REF!,5,FALSE))</f>
        <v/>
      </c>
      <c r="T14" s="68" t="str">
        <f>IF(ISERROR(VLOOKUP($A14,#REF!,5,FALSE))=TRUE,"",VLOOKUP($A14,#REF!,19,FALSE)/VLOOKUP($A14,#REF!,5,FALSE))</f>
        <v/>
      </c>
      <c r="U14" s="14">
        <f t="shared" si="6"/>
        <v>0</v>
      </c>
      <c r="V14" s="68" t="str">
        <f>IF(ISERROR(VLOOKUP($A14,#REF!,5,FALSE))=TRUE,"",VLOOKUP($A14,#REF!,19,FALSE)/VLOOKUP($A14,#REF!,21,FALSE))</f>
        <v/>
      </c>
      <c r="W14" s="14" t="str">
        <f t="shared" si="6"/>
        <v/>
      </c>
      <c r="X14" s="69" t="str">
        <f>IF(ISERROR(VLOOKUP($A14,#REF!,5,FALSE))=TRUE,"",VLOOKUP($A14,#REF!,18,FALSE)/(VLOOKUP($A14,#REF!,18,FALSE)+VLOOKUP($A14,#REF!,19,FALSE)))</f>
        <v/>
      </c>
      <c r="Y14" s="69" t="str">
        <f>IF(ISERROR(VLOOKUP($A14,#REF!,5,FALSE))=TRUE,"",VLOOKUP($A14,#REF!,19,FALSE)/(VLOOKUP($A14,#REF!,18,FALSE)+VLOOKUP($A14,#REF!,19,FALSE)))</f>
        <v/>
      </c>
      <c r="Z14" s="35" t="str">
        <f t="shared" si="7"/>
        <v/>
      </c>
      <c r="AA14" s="68" t="str">
        <f>IF(ISERROR(VLOOKUP($A14,#REF!,5,FALSE))=TRUE,"",VLOOKUP($A14,#REF!,20,FALSE)/VLOOKUP($A14,#REF!,5,FALSE))</f>
        <v/>
      </c>
      <c r="AB14" s="68" t="str">
        <f>IF(ISERROR(VLOOKUP($A14,#REF!,5,FALSE))=TRUE,"",VLOOKUP($A14,#REF!,21,FALSE)/VLOOKUP($A14,#REF!,5,FALSE))</f>
        <v/>
      </c>
      <c r="AC14" s="14">
        <f t="shared" si="8"/>
        <v>0</v>
      </c>
      <c r="AD14" s="68" t="str">
        <f>IF(ISERROR(VLOOKUP($A14,#REF!,5,FALSE))=TRUE,"",VLOOKUP($A14,#REF!,26,FALSE)/VLOOKUP($A14,#REF!,5,FALSE))</f>
        <v/>
      </c>
      <c r="AE14" s="68" t="str">
        <f>IF(ISERROR(VLOOKUP($A14,#REF!,5,FALSE))=TRUE,"",VLOOKUP($A14,#REF!,27,FALSE)/VLOOKUP($A14,#REF!,5,FALSE))</f>
        <v/>
      </c>
      <c r="AF14" s="14">
        <f t="shared" si="9"/>
        <v>0</v>
      </c>
      <c r="AG14" s="68" t="str">
        <f>IF(ISERROR(VLOOKUP($A14,#REF!,5,FALSE))=TRUE,"",VLOOKUP($A14,#REF!,27,FALSE)/VLOOKUP($A14,#REF!,29,FALSE))</f>
        <v/>
      </c>
      <c r="AH14" s="14" t="str">
        <f t="shared" si="10"/>
        <v/>
      </c>
      <c r="AI14" s="69" t="str">
        <f>IF(ISERROR(VLOOKUP($A14,#REF!,5,FALSE))=TRUE,"",VLOOKUP($A14,#REF!,26,FALSE)/(VLOOKUP($A14,#REF!,26,FALSE)+VLOOKUP($A14,#REF!,27,FALSE)))</f>
        <v/>
      </c>
      <c r="AJ14" s="69" t="str">
        <f>IF(ISERROR(VLOOKUP($A14,#REF!,5,FALSE))=TRUE,"",VLOOKUP($A14,#REF!,27,FALSE)/(VLOOKUP($A14,#REF!,26,FALSE)+VLOOKUP($A14,#REF!,27,FALSE)))</f>
        <v/>
      </c>
      <c r="AK14" s="35" t="str">
        <f t="shared" si="11"/>
        <v/>
      </c>
      <c r="AL14" s="68" t="str">
        <f>IF(ISERROR(VLOOKUP($A14,#REF!,5,FALSE))=TRUE,"",VLOOKUP($A14,#REF!,28,FALSE)/VLOOKUP($A14,#REF!,5,FALSE))</f>
        <v/>
      </c>
      <c r="AM14" s="68" t="str">
        <f>IF(ISERROR(VLOOKUP($A14,#REF!,5,FALSE))=TRUE,"",VLOOKUP($A14,#REF!,29,FALSE)/VLOOKUP($A14,#REF!,5,FALSE))</f>
        <v/>
      </c>
      <c r="AN14" s="14">
        <f t="shared" si="12"/>
        <v>0</v>
      </c>
      <c r="AO14" s="68" t="str">
        <f>IF(ISERROR(VLOOKUP($A14,#REF!,5,FALSE))=TRUE,"",VLOOKUP($A14,#REF!,22,FALSE)/VLOOKUP($A14,#REF!,5,FALSE))</f>
        <v/>
      </c>
      <c r="AP14" s="68" t="str">
        <f>IF(ISERROR(VLOOKUP($A14,#REF!,5,FALSE))=TRUE,"",VLOOKUP($A14,#REF!,23,FALSE)/VLOOKUP($A14,#REF!,5,FALSE))</f>
        <v/>
      </c>
      <c r="AQ14" s="14">
        <f t="shared" si="13"/>
        <v>0</v>
      </c>
      <c r="AR14" s="68" t="str">
        <f>IF(ISERROR(VLOOKUP($A14,#REF!,5,FALSE))=TRUE,"",VLOOKUP($A14,#REF!,23,FALSE)/VLOOKUP($A14,#REF!,25,FALSE))</f>
        <v/>
      </c>
      <c r="AS14" s="14" t="str">
        <f t="shared" si="14"/>
        <v/>
      </c>
      <c r="AT14" s="69" t="str">
        <f>IF(ISERROR(VLOOKUP($A14,#REF!,5,FALSE))=TRUE,"",VLOOKUP($A14,#REF!,22,FALSE)/(VLOOKUP($A14,#REF!,22,FALSE)+VLOOKUP($A14,#REF!,23,FALSE)))</f>
        <v/>
      </c>
      <c r="AU14" s="69" t="str">
        <f>IF(ISERROR(VLOOKUP($A14,#REF!,5,FALSE))=TRUE,"",VLOOKUP($A14,#REF!,23,FALSE)/(VLOOKUP($A14,#REF!,22,FALSE)+VLOOKUP($A14,#REF!,23,FALSE)))</f>
        <v/>
      </c>
      <c r="AV14" s="35" t="str">
        <f t="shared" si="15"/>
        <v/>
      </c>
      <c r="AW14" s="68" t="str">
        <f>IF(ISERROR(VLOOKUP($A14,#REF!,5,FALSE))=TRUE,"",VLOOKUP($A14,#REF!,24,FALSE)/VLOOKUP($A14,#REF!,5,FALSE))</f>
        <v/>
      </c>
      <c r="AX14" s="68" t="str">
        <f>IF(ISERROR(VLOOKUP($A14,#REF!,5,FALSE))=TRUE,"",VLOOKUP($A14,#REF!,25,FALSE)/VLOOKUP($A14,#REF!,5,FALSE))</f>
        <v/>
      </c>
      <c r="AY14" s="14">
        <f t="shared" si="16"/>
        <v>0</v>
      </c>
      <c r="AZ14" s="65" t="s">
        <v>155</v>
      </c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9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</row>
    <row r="15" spans="1:85" x14ac:dyDescent="0.45">
      <c r="A15" s="37" t="str">
        <f>CONCATENATE(LEFT($B$3,2),"05")</f>
        <v>0105</v>
      </c>
      <c r="B15" s="36" t="str">
        <f>IF(ISERROR(VLOOKUP($A15,#REF!,4,FALSE))=TRUE,"",VLOOKUP($A15,#REF!,4,FALSE))</f>
        <v/>
      </c>
      <c r="C15" s="68" t="str">
        <f>IF(ISERROR(VLOOKUP($A15,#REF!,5,FALSE))=TRUE,"",VLOOKUP($A15,#REF!,14,FALSE)/VLOOKUP($A15,#REF!,5,FALSE))</f>
        <v/>
      </c>
      <c r="D15" s="68" t="str">
        <f>IF(ISERROR(VLOOKUP($A15,#REF!,5,FALSE))=TRUE,"",VLOOKUP($A15,#REF!,15,FALSE)/VLOOKUP($A15,#REF!,5,FALSE))</f>
        <v/>
      </c>
      <c r="E15" s="14">
        <f t="shared" si="0"/>
        <v>0</v>
      </c>
      <c r="F15" s="68" t="str">
        <f>IF(ISERROR(VLOOKUP($A15,#REF!,5,FALSE))=TRUE,"",VLOOKUP($A15,#REF!,15,FALSE)/VLOOKUP($A15,#REF!,7,FALSE))</f>
        <v/>
      </c>
      <c r="G15" s="14" t="str">
        <f t="shared" si="1"/>
        <v/>
      </c>
      <c r="H15" s="68" t="str">
        <f>IF(ISERROR(VLOOKUP($A15,#REF!,5,FALSE))=TRUE,"",VLOOKUP($A15,#REF!,15,FALSE)/VLOOKUP($A15,#REF!,9,FALSE))</f>
        <v/>
      </c>
      <c r="I15" s="14" t="str">
        <f t="shared" si="2"/>
        <v/>
      </c>
      <c r="J15" s="69" t="str">
        <f>IF(ISERROR(VLOOKUP($A15,#REF!,5,FALSE))=TRUE,"",VLOOKUP($A15,#REF!,14,FALSE)/(VLOOKUP($A15,#REF!,14,FALSE)+VLOOKUP($A15,#REF!,15,FALSE)))</f>
        <v/>
      </c>
      <c r="K15" s="69" t="str">
        <f>IF(ISERROR(VLOOKUP($A15,#REF!,5,FALSE))=TRUE,"",VLOOKUP($A15,#REF!,15,FALSE)/(VLOOKUP($A15,#REF!,14,FALSE)+VLOOKUP($A15,#REF!,15,FALSE)))</f>
        <v/>
      </c>
      <c r="L15" s="35" t="str">
        <f t="shared" si="3"/>
        <v/>
      </c>
      <c r="M15" s="68" t="str">
        <f>IF(ISERROR(VLOOKUP($A15,#REF!,5,FALSE))=TRUE,"",VLOOKUP($A15,#REF!,6,FALSE)/VLOOKUP($A15,#REF!,5,FALSE))</f>
        <v/>
      </c>
      <c r="N15" s="68" t="str">
        <f>IF(ISERROR(VLOOKUP($A15,#REF!,5,FALSE))=TRUE,"",VLOOKUP($A15,#REF!,7,FALSE)/VLOOKUP($A15,#REF!,5,FALSE))</f>
        <v/>
      </c>
      <c r="O15" s="14">
        <f t="shared" si="4"/>
        <v>0</v>
      </c>
      <c r="P15" s="68" t="str">
        <f>IF(ISERROR(VLOOKUP($A15,#REF!,5,FALSE))=TRUE,"",VLOOKUP($A15,#REF!,8,FALSE)/VLOOKUP($A15,#REF!,5,FALSE))</f>
        <v/>
      </c>
      <c r="Q15" s="68" t="str">
        <f>IF(ISERROR(VLOOKUP($A15,#REF!,5,FALSE))=TRUE,"",VLOOKUP($A15,#REF!,9,FALSE)/VLOOKUP($A15,#REF!,5,FALSE))</f>
        <v/>
      </c>
      <c r="R15" s="14">
        <f t="shared" si="5"/>
        <v>0</v>
      </c>
      <c r="S15" s="68" t="str">
        <f>IF(ISERROR(VLOOKUP($A15,#REF!,5,FALSE))=TRUE,"",VLOOKUP($A15,#REF!,18,FALSE)/VLOOKUP($A15,#REF!,5,FALSE))</f>
        <v/>
      </c>
      <c r="T15" s="68" t="str">
        <f>IF(ISERROR(VLOOKUP($A15,#REF!,5,FALSE))=TRUE,"",VLOOKUP($A15,#REF!,19,FALSE)/VLOOKUP($A15,#REF!,5,FALSE))</f>
        <v/>
      </c>
      <c r="U15" s="14">
        <f t="shared" si="6"/>
        <v>0</v>
      </c>
      <c r="V15" s="68" t="str">
        <f>IF(ISERROR(VLOOKUP($A15,#REF!,5,FALSE))=TRUE,"",VLOOKUP($A15,#REF!,19,FALSE)/VLOOKUP($A15,#REF!,21,FALSE))</f>
        <v/>
      </c>
      <c r="W15" s="14" t="str">
        <f t="shared" si="6"/>
        <v/>
      </c>
      <c r="X15" s="69" t="str">
        <f>IF(ISERROR(VLOOKUP($A15,#REF!,5,FALSE))=TRUE,"",VLOOKUP($A15,#REF!,18,FALSE)/(VLOOKUP($A15,#REF!,18,FALSE)+VLOOKUP($A15,#REF!,19,FALSE)))</f>
        <v/>
      </c>
      <c r="Y15" s="69" t="str">
        <f>IF(ISERROR(VLOOKUP($A15,#REF!,5,FALSE))=TRUE,"",VLOOKUP($A15,#REF!,19,FALSE)/(VLOOKUP($A15,#REF!,18,FALSE)+VLOOKUP($A15,#REF!,19,FALSE)))</f>
        <v/>
      </c>
      <c r="Z15" s="35" t="str">
        <f t="shared" si="7"/>
        <v/>
      </c>
      <c r="AA15" s="68" t="str">
        <f>IF(ISERROR(VLOOKUP($A15,#REF!,5,FALSE))=TRUE,"",VLOOKUP($A15,#REF!,20,FALSE)/VLOOKUP($A15,#REF!,5,FALSE))</f>
        <v/>
      </c>
      <c r="AB15" s="68" t="str">
        <f>IF(ISERROR(VLOOKUP($A15,#REF!,5,FALSE))=TRUE,"",VLOOKUP($A15,#REF!,21,FALSE)/VLOOKUP($A15,#REF!,5,FALSE))</f>
        <v/>
      </c>
      <c r="AC15" s="14">
        <f t="shared" si="8"/>
        <v>0</v>
      </c>
      <c r="AD15" s="68" t="str">
        <f>IF(ISERROR(VLOOKUP($A15,#REF!,5,FALSE))=TRUE,"",VLOOKUP($A15,#REF!,26,FALSE)/VLOOKUP($A15,#REF!,5,FALSE))</f>
        <v/>
      </c>
      <c r="AE15" s="68" t="str">
        <f>IF(ISERROR(VLOOKUP($A15,#REF!,5,FALSE))=TRUE,"",VLOOKUP($A15,#REF!,27,FALSE)/VLOOKUP($A15,#REF!,5,FALSE))</f>
        <v/>
      </c>
      <c r="AF15" s="14">
        <f t="shared" si="9"/>
        <v>0</v>
      </c>
      <c r="AG15" s="68" t="str">
        <f>IF(ISERROR(VLOOKUP($A15,#REF!,5,FALSE))=TRUE,"",VLOOKUP($A15,#REF!,27,FALSE)/VLOOKUP($A15,#REF!,29,FALSE))</f>
        <v/>
      </c>
      <c r="AH15" s="14" t="str">
        <f t="shared" si="10"/>
        <v/>
      </c>
      <c r="AI15" s="69" t="str">
        <f>IF(ISERROR(VLOOKUP($A15,#REF!,5,FALSE))=TRUE,"",VLOOKUP($A15,#REF!,26,FALSE)/(VLOOKUP($A15,#REF!,26,FALSE)+VLOOKUP($A15,#REF!,27,FALSE)))</f>
        <v/>
      </c>
      <c r="AJ15" s="69" t="str">
        <f>IF(ISERROR(VLOOKUP($A15,#REF!,5,FALSE))=TRUE,"",VLOOKUP($A15,#REF!,27,FALSE)/(VLOOKUP($A15,#REF!,26,FALSE)+VLOOKUP($A15,#REF!,27,FALSE)))</f>
        <v/>
      </c>
      <c r="AK15" s="35" t="str">
        <f t="shared" si="11"/>
        <v/>
      </c>
      <c r="AL15" s="68" t="str">
        <f>IF(ISERROR(VLOOKUP($A15,#REF!,5,FALSE))=TRUE,"",VLOOKUP($A15,#REF!,28,FALSE)/VLOOKUP($A15,#REF!,5,FALSE))</f>
        <v/>
      </c>
      <c r="AM15" s="68" t="str">
        <f>IF(ISERROR(VLOOKUP($A15,#REF!,5,FALSE))=TRUE,"",VLOOKUP($A15,#REF!,29,FALSE)/VLOOKUP($A15,#REF!,5,FALSE))</f>
        <v/>
      </c>
      <c r="AN15" s="14">
        <f t="shared" si="12"/>
        <v>0</v>
      </c>
      <c r="AO15" s="68" t="str">
        <f>IF(ISERROR(VLOOKUP($A15,#REF!,5,FALSE))=TRUE,"",VLOOKUP($A15,#REF!,22,FALSE)/VLOOKUP($A15,#REF!,5,FALSE))</f>
        <v/>
      </c>
      <c r="AP15" s="68" t="str">
        <f>IF(ISERROR(VLOOKUP($A15,#REF!,5,FALSE))=TRUE,"",VLOOKUP($A15,#REF!,23,FALSE)/VLOOKUP($A15,#REF!,5,FALSE))</f>
        <v/>
      </c>
      <c r="AQ15" s="14">
        <f t="shared" si="13"/>
        <v>0</v>
      </c>
      <c r="AR15" s="68" t="str">
        <f>IF(ISERROR(VLOOKUP($A15,#REF!,5,FALSE))=TRUE,"",VLOOKUP($A15,#REF!,23,FALSE)/VLOOKUP($A15,#REF!,25,FALSE))</f>
        <v/>
      </c>
      <c r="AS15" s="14" t="str">
        <f t="shared" si="14"/>
        <v/>
      </c>
      <c r="AT15" s="69" t="str">
        <f>IF(ISERROR(VLOOKUP($A15,#REF!,5,FALSE))=TRUE,"",VLOOKUP($A15,#REF!,22,FALSE)/(VLOOKUP($A15,#REF!,22,FALSE)+VLOOKUP($A15,#REF!,23,FALSE)))</f>
        <v/>
      </c>
      <c r="AU15" s="69" t="str">
        <f>IF(ISERROR(VLOOKUP($A15,#REF!,5,FALSE))=TRUE,"",VLOOKUP($A15,#REF!,23,FALSE)/(VLOOKUP($A15,#REF!,22,FALSE)+VLOOKUP($A15,#REF!,23,FALSE)))</f>
        <v/>
      </c>
      <c r="AV15" s="35" t="str">
        <f t="shared" si="15"/>
        <v/>
      </c>
      <c r="AW15" s="68" t="str">
        <f>IF(ISERROR(VLOOKUP($A15,#REF!,5,FALSE))=TRUE,"",VLOOKUP($A15,#REF!,24,FALSE)/VLOOKUP($A15,#REF!,5,FALSE))</f>
        <v/>
      </c>
      <c r="AX15" s="68" t="str">
        <f>IF(ISERROR(VLOOKUP($A15,#REF!,5,FALSE))=TRUE,"",VLOOKUP($A15,#REF!,25,FALSE)/VLOOKUP($A15,#REF!,5,FALSE))</f>
        <v/>
      </c>
      <c r="AY15" s="14">
        <f t="shared" si="16"/>
        <v>0</v>
      </c>
      <c r="AZ15" s="65" t="s">
        <v>156</v>
      </c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9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</row>
    <row r="16" spans="1:85" x14ac:dyDescent="0.45">
      <c r="A16" s="37" t="str">
        <f>CONCATENATE(LEFT($B$3,2),"06")</f>
        <v>0106</v>
      </c>
      <c r="B16" s="36" t="str">
        <f>IF(ISERROR(VLOOKUP($A16,#REF!,4,FALSE))=TRUE,"",VLOOKUP($A16,#REF!,4,FALSE))</f>
        <v/>
      </c>
      <c r="C16" s="68" t="str">
        <f>IF(ISERROR(VLOOKUP($A16,#REF!,5,FALSE))=TRUE,"",VLOOKUP($A16,#REF!,14,FALSE)/VLOOKUP($A16,#REF!,5,FALSE))</f>
        <v/>
      </c>
      <c r="D16" s="68" t="str">
        <f>IF(ISERROR(VLOOKUP($A16,#REF!,5,FALSE))=TRUE,"",VLOOKUP($A16,#REF!,15,FALSE)/VLOOKUP($A16,#REF!,5,FALSE))</f>
        <v/>
      </c>
      <c r="E16" s="14">
        <f t="shared" si="0"/>
        <v>0</v>
      </c>
      <c r="F16" s="68" t="str">
        <f>IF(ISERROR(VLOOKUP($A16,#REF!,5,FALSE))=TRUE,"",VLOOKUP($A16,#REF!,15,FALSE)/VLOOKUP($A16,#REF!,7,FALSE))</f>
        <v/>
      </c>
      <c r="G16" s="14" t="str">
        <f t="shared" si="1"/>
        <v/>
      </c>
      <c r="H16" s="68" t="str">
        <f>IF(ISERROR(VLOOKUP($A16,#REF!,5,FALSE))=TRUE,"",VLOOKUP($A16,#REF!,15,FALSE)/VLOOKUP($A16,#REF!,9,FALSE))</f>
        <v/>
      </c>
      <c r="I16" s="14" t="str">
        <f t="shared" si="2"/>
        <v/>
      </c>
      <c r="J16" s="69" t="str">
        <f>IF(ISERROR(VLOOKUP($A16,#REF!,5,FALSE))=TRUE,"",VLOOKUP($A16,#REF!,14,FALSE)/(VLOOKUP($A16,#REF!,14,FALSE)+VLOOKUP($A16,#REF!,15,FALSE)))</f>
        <v/>
      </c>
      <c r="K16" s="69" t="str">
        <f>IF(ISERROR(VLOOKUP($A16,#REF!,5,FALSE))=TRUE,"",VLOOKUP($A16,#REF!,15,FALSE)/(VLOOKUP($A16,#REF!,14,FALSE)+VLOOKUP($A16,#REF!,15,FALSE)))</f>
        <v/>
      </c>
      <c r="L16" s="35" t="str">
        <f t="shared" si="3"/>
        <v/>
      </c>
      <c r="M16" s="68" t="str">
        <f>IF(ISERROR(VLOOKUP($A16,#REF!,5,FALSE))=TRUE,"",VLOOKUP($A16,#REF!,6,FALSE)/VLOOKUP($A16,#REF!,5,FALSE))</f>
        <v/>
      </c>
      <c r="N16" s="68" t="str">
        <f>IF(ISERROR(VLOOKUP($A16,#REF!,5,FALSE))=TRUE,"",VLOOKUP($A16,#REF!,7,FALSE)/VLOOKUP($A16,#REF!,5,FALSE))</f>
        <v/>
      </c>
      <c r="O16" s="14">
        <f t="shared" si="4"/>
        <v>0</v>
      </c>
      <c r="P16" s="68" t="str">
        <f>IF(ISERROR(VLOOKUP($A16,#REF!,5,FALSE))=TRUE,"",VLOOKUP($A16,#REF!,8,FALSE)/VLOOKUP($A16,#REF!,5,FALSE))</f>
        <v/>
      </c>
      <c r="Q16" s="68" t="str">
        <f>IF(ISERROR(VLOOKUP($A16,#REF!,5,FALSE))=TRUE,"",VLOOKUP($A16,#REF!,9,FALSE)/VLOOKUP($A16,#REF!,5,FALSE))</f>
        <v/>
      </c>
      <c r="R16" s="14">
        <f t="shared" si="5"/>
        <v>0</v>
      </c>
      <c r="S16" s="68" t="str">
        <f>IF(ISERROR(VLOOKUP($A16,#REF!,5,FALSE))=TRUE,"",VLOOKUP($A16,#REF!,18,FALSE)/VLOOKUP($A16,#REF!,5,FALSE))</f>
        <v/>
      </c>
      <c r="T16" s="68" t="str">
        <f>IF(ISERROR(VLOOKUP($A16,#REF!,5,FALSE))=TRUE,"",VLOOKUP($A16,#REF!,19,FALSE)/VLOOKUP($A16,#REF!,5,FALSE))</f>
        <v/>
      </c>
      <c r="U16" s="14">
        <f t="shared" si="6"/>
        <v>0</v>
      </c>
      <c r="V16" s="68" t="str">
        <f>IF(ISERROR(VLOOKUP($A16,#REF!,5,FALSE))=TRUE,"",VLOOKUP($A16,#REF!,19,FALSE)/VLOOKUP($A16,#REF!,21,FALSE))</f>
        <v/>
      </c>
      <c r="W16" s="14" t="str">
        <f t="shared" si="6"/>
        <v/>
      </c>
      <c r="X16" s="69" t="str">
        <f>IF(ISERROR(VLOOKUP($A16,#REF!,5,FALSE))=TRUE,"",VLOOKUP($A16,#REF!,18,FALSE)/(VLOOKUP($A16,#REF!,18,FALSE)+VLOOKUP($A16,#REF!,19,FALSE)))</f>
        <v/>
      </c>
      <c r="Y16" s="69" t="str">
        <f>IF(ISERROR(VLOOKUP($A16,#REF!,5,FALSE))=TRUE,"",VLOOKUP($A16,#REF!,19,FALSE)/(VLOOKUP($A16,#REF!,18,FALSE)+VLOOKUP($A16,#REF!,19,FALSE)))</f>
        <v/>
      </c>
      <c r="Z16" s="35" t="str">
        <f t="shared" si="7"/>
        <v/>
      </c>
      <c r="AA16" s="68" t="str">
        <f>IF(ISERROR(VLOOKUP($A16,#REF!,5,FALSE))=TRUE,"",VLOOKUP($A16,#REF!,20,FALSE)/VLOOKUP($A16,#REF!,5,FALSE))</f>
        <v/>
      </c>
      <c r="AB16" s="68" t="str">
        <f>IF(ISERROR(VLOOKUP($A16,#REF!,5,FALSE))=TRUE,"",VLOOKUP($A16,#REF!,21,FALSE)/VLOOKUP($A16,#REF!,5,FALSE))</f>
        <v/>
      </c>
      <c r="AC16" s="14">
        <f t="shared" si="8"/>
        <v>0</v>
      </c>
      <c r="AD16" s="68" t="str">
        <f>IF(ISERROR(VLOOKUP($A16,#REF!,5,FALSE))=TRUE,"",VLOOKUP($A16,#REF!,26,FALSE)/VLOOKUP($A16,#REF!,5,FALSE))</f>
        <v/>
      </c>
      <c r="AE16" s="68" t="str">
        <f>IF(ISERROR(VLOOKUP($A16,#REF!,5,FALSE))=TRUE,"",VLOOKUP($A16,#REF!,27,FALSE)/VLOOKUP($A16,#REF!,5,FALSE))</f>
        <v/>
      </c>
      <c r="AF16" s="14">
        <f t="shared" si="9"/>
        <v>0</v>
      </c>
      <c r="AG16" s="68" t="str">
        <f>IF(ISERROR(VLOOKUP($A16,#REF!,5,FALSE))=TRUE,"",VLOOKUP($A16,#REF!,27,FALSE)/VLOOKUP($A16,#REF!,29,FALSE))</f>
        <v/>
      </c>
      <c r="AH16" s="14" t="str">
        <f t="shared" si="10"/>
        <v/>
      </c>
      <c r="AI16" s="69" t="str">
        <f>IF(ISERROR(VLOOKUP($A16,#REF!,5,FALSE))=TRUE,"",VLOOKUP($A16,#REF!,26,FALSE)/(VLOOKUP($A16,#REF!,26,FALSE)+VLOOKUP($A16,#REF!,27,FALSE)))</f>
        <v/>
      </c>
      <c r="AJ16" s="69" t="str">
        <f>IF(ISERROR(VLOOKUP($A16,#REF!,5,FALSE))=TRUE,"",VLOOKUP($A16,#REF!,27,FALSE)/(VLOOKUP($A16,#REF!,26,FALSE)+VLOOKUP($A16,#REF!,27,FALSE)))</f>
        <v/>
      </c>
      <c r="AK16" s="35" t="str">
        <f t="shared" si="11"/>
        <v/>
      </c>
      <c r="AL16" s="68" t="str">
        <f>IF(ISERROR(VLOOKUP($A16,#REF!,5,FALSE))=TRUE,"",VLOOKUP($A16,#REF!,28,FALSE)/VLOOKUP($A16,#REF!,5,FALSE))</f>
        <v/>
      </c>
      <c r="AM16" s="68" t="str">
        <f>IF(ISERROR(VLOOKUP($A16,#REF!,5,FALSE))=TRUE,"",VLOOKUP($A16,#REF!,29,FALSE)/VLOOKUP($A16,#REF!,5,FALSE))</f>
        <v/>
      </c>
      <c r="AN16" s="14">
        <f t="shared" si="12"/>
        <v>0</v>
      </c>
      <c r="AO16" s="68" t="str">
        <f>IF(ISERROR(VLOOKUP($A16,#REF!,5,FALSE))=TRUE,"",VLOOKUP($A16,#REF!,22,FALSE)/VLOOKUP($A16,#REF!,5,FALSE))</f>
        <v/>
      </c>
      <c r="AP16" s="68" t="str">
        <f>IF(ISERROR(VLOOKUP($A16,#REF!,5,FALSE))=TRUE,"",VLOOKUP($A16,#REF!,23,FALSE)/VLOOKUP($A16,#REF!,5,FALSE))</f>
        <v/>
      </c>
      <c r="AQ16" s="14">
        <f t="shared" si="13"/>
        <v>0</v>
      </c>
      <c r="AR16" s="68" t="str">
        <f>IF(ISERROR(VLOOKUP($A16,#REF!,5,FALSE))=TRUE,"",VLOOKUP($A16,#REF!,23,FALSE)/VLOOKUP($A16,#REF!,25,FALSE))</f>
        <v/>
      </c>
      <c r="AS16" s="14" t="str">
        <f t="shared" si="14"/>
        <v/>
      </c>
      <c r="AT16" s="69" t="str">
        <f>IF(ISERROR(VLOOKUP($A16,#REF!,5,FALSE))=TRUE,"",VLOOKUP($A16,#REF!,22,FALSE)/(VLOOKUP($A16,#REF!,22,FALSE)+VLOOKUP($A16,#REF!,23,FALSE)))</f>
        <v/>
      </c>
      <c r="AU16" s="69" t="str">
        <f>IF(ISERROR(VLOOKUP($A16,#REF!,5,FALSE))=TRUE,"",VLOOKUP($A16,#REF!,23,FALSE)/(VLOOKUP($A16,#REF!,22,FALSE)+VLOOKUP($A16,#REF!,23,FALSE)))</f>
        <v/>
      </c>
      <c r="AV16" s="35" t="str">
        <f t="shared" si="15"/>
        <v/>
      </c>
      <c r="AW16" s="68" t="str">
        <f>IF(ISERROR(VLOOKUP($A16,#REF!,5,FALSE))=TRUE,"",VLOOKUP($A16,#REF!,24,FALSE)/VLOOKUP($A16,#REF!,5,FALSE))</f>
        <v/>
      </c>
      <c r="AX16" s="68" t="str">
        <f>IF(ISERROR(VLOOKUP($A16,#REF!,5,FALSE))=TRUE,"",VLOOKUP($A16,#REF!,25,FALSE)/VLOOKUP($A16,#REF!,5,FALSE))</f>
        <v/>
      </c>
      <c r="AY16" s="14">
        <f t="shared" si="16"/>
        <v>0</v>
      </c>
      <c r="AZ16" s="65" t="s">
        <v>157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9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</row>
    <row r="17" spans="1:85" x14ac:dyDescent="0.45">
      <c r="A17" s="37" t="str">
        <f>CONCATENATE(LEFT($B$3,2),"07")</f>
        <v>0107</v>
      </c>
      <c r="B17" s="36" t="str">
        <f>IF(ISERROR(VLOOKUP($A17,#REF!,4,FALSE))=TRUE,"",VLOOKUP($A17,#REF!,4,FALSE))</f>
        <v/>
      </c>
      <c r="C17" s="68" t="str">
        <f>IF(ISERROR(VLOOKUP($A17,#REF!,5,FALSE))=TRUE,"",VLOOKUP($A17,#REF!,14,FALSE)/VLOOKUP($A17,#REF!,5,FALSE))</f>
        <v/>
      </c>
      <c r="D17" s="68" t="str">
        <f>IF(ISERROR(VLOOKUP($A17,#REF!,5,FALSE))=TRUE,"",VLOOKUP($A17,#REF!,15,FALSE)/VLOOKUP($A17,#REF!,5,FALSE))</f>
        <v/>
      </c>
      <c r="E17" s="14">
        <f t="shared" si="0"/>
        <v>0</v>
      </c>
      <c r="F17" s="68" t="str">
        <f>IF(ISERROR(VLOOKUP($A17,#REF!,5,FALSE))=TRUE,"",VLOOKUP($A17,#REF!,15,FALSE)/VLOOKUP($A17,#REF!,7,FALSE))</f>
        <v/>
      </c>
      <c r="G17" s="14" t="str">
        <f t="shared" si="1"/>
        <v/>
      </c>
      <c r="H17" s="68" t="str">
        <f>IF(ISERROR(VLOOKUP($A17,#REF!,5,FALSE))=TRUE,"",VLOOKUP($A17,#REF!,15,FALSE)/VLOOKUP($A17,#REF!,9,FALSE))</f>
        <v/>
      </c>
      <c r="I17" s="14" t="str">
        <f t="shared" si="2"/>
        <v/>
      </c>
      <c r="J17" s="69" t="str">
        <f>IF(ISERROR(VLOOKUP($A17,#REF!,5,FALSE))=TRUE,"",VLOOKUP($A17,#REF!,14,FALSE)/(VLOOKUP($A17,#REF!,14,FALSE)+VLOOKUP($A17,#REF!,15,FALSE)))</f>
        <v/>
      </c>
      <c r="K17" s="69" t="str">
        <f>IF(ISERROR(VLOOKUP($A17,#REF!,5,FALSE))=TRUE,"",VLOOKUP($A17,#REF!,15,FALSE)/(VLOOKUP($A17,#REF!,14,FALSE)+VLOOKUP($A17,#REF!,15,FALSE)))</f>
        <v/>
      </c>
      <c r="L17" s="35" t="str">
        <f t="shared" si="3"/>
        <v/>
      </c>
      <c r="M17" s="68" t="str">
        <f>IF(ISERROR(VLOOKUP($A17,#REF!,5,FALSE))=TRUE,"",VLOOKUP($A17,#REF!,6,FALSE)/VLOOKUP($A17,#REF!,5,FALSE))</f>
        <v/>
      </c>
      <c r="N17" s="68" t="str">
        <f>IF(ISERROR(VLOOKUP($A17,#REF!,5,FALSE))=TRUE,"",VLOOKUP($A17,#REF!,7,FALSE)/VLOOKUP($A17,#REF!,5,FALSE))</f>
        <v/>
      </c>
      <c r="O17" s="14">
        <f t="shared" si="4"/>
        <v>0</v>
      </c>
      <c r="P17" s="68" t="str">
        <f>IF(ISERROR(VLOOKUP($A17,#REF!,5,FALSE))=TRUE,"",VLOOKUP($A17,#REF!,8,FALSE)/VLOOKUP($A17,#REF!,5,FALSE))</f>
        <v/>
      </c>
      <c r="Q17" s="68" t="str">
        <f>IF(ISERROR(VLOOKUP($A17,#REF!,5,FALSE))=TRUE,"",VLOOKUP($A17,#REF!,9,FALSE)/VLOOKUP($A17,#REF!,5,FALSE))</f>
        <v/>
      </c>
      <c r="R17" s="14">
        <f t="shared" si="5"/>
        <v>0</v>
      </c>
      <c r="S17" s="68" t="str">
        <f>IF(ISERROR(VLOOKUP($A17,#REF!,5,FALSE))=TRUE,"",VLOOKUP($A17,#REF!,18,FALSE)/VLOOKUP($A17,#REF!,5,FALSE))</f>
        <v/>
      </c>
      <c r="T17" s="68" t="str">
        <f>IF(ISERROR(VLOOKUP($A17,#REF!,5,FALSE))=TRUE,"",VLOOKUP($A17,#REF!,19,FALSE)/VLOOKUP($A17,#REF!,5,FALSE))</f>
        <v/>
      </c>
      <c r="U17" s="14">
        <f t="shared" si="6"/>
        <v>0</v>
      </c>
      <c r="V17" s="68" t="str">
        <f>IF(ISERROR(VLOOKUP($A17,#REF!,5,FALSE))=TRUE,"",VLOOKUP($A17,#REF!,19,FALSE)/VLOOKUP($A17,#REF!,21,FALSE))</f>
        <v/>
      </c>
      <c r="W17" s="14" t="str">
        <f t="shared" si="6"/>
        <v/>
      </c>
      <c r="X17" s="69" t="str">
        <f>IF(ISERROR(VLOOKUP($A17,#REF!,5,FALSE))=TRUE,"",VLOOKUP($A17,#REF!,18,FALSE)/(VLOOKUP($A17,#REF!,18,FALSE)+VLOOKUP($A17,#REF!,19,FALSE)))</f>
        <v/>
      </c>
      <c r="Y17" s="69" t="str">
        <f>IF(ISERROR(VLOOKUP($A17,#REF!,5,FALSE))=TRUE,"",VLOOKUP($A17,#REF!,19,FALSE)/(VLOOKUP($A17,#REF!,18,FALSE)+VLOOKUP($A17,#REF!,19,FALSE)))</f>
        <v/>
      </c>
      <c r="Z17" s="35" t="str">
        <f t="shared" si="7"/>
        <v/>
      </c>
      <c r="AA17" s="68" t="str">
        <f>IF(ISERROR(VLOOKUP($A17,#REF!,5,FALSE))=TRUE,"",VLOOKUP($A17,#REF!,20,FALSE)/VLOOKUP($A17,#REF!,5,FALSE))</f>
        <v/>
      </c>
      <c r="AB17" s="68" t="str">
        <f>IF(ISERROR(VLOOKUP($A17,#REF!,5,FALSE))=TRUE,"",VLOOKUP($A17,#REF!,21,FALSE)/VLOOKUP($A17,#REF!,5,FALSE))</f>
        <v/>
      </c>
      <c r="AC17" s="14">
        <f t="shared" si="8"/>
        <v>0</v>
      </c>
      <c r="AD17" s="68" t="str">
        <f>IF(ISERROR(VLOOKUP($A17,#REF!,5,FALSE))=TRUE,"",VLOOKUP($A17,#REF!,26,FALSE)/VLOOKUP($A17,#REF!,5,FALSE))</f>
        <v/>
      </c>
      <c r="AE17" s="68" t="str">
        <f>IF(ISERROR(VLOOKUP($A17,#REF!,5,FALSE))=TRUE,"",VLOOKUP($A17,#REF!,27,FALSE)/VLOOKUP($A17,#REF!,5,FALSE))</f>
        <v/>
      </c>
      <c r="AF17" s="14">
        <f t="shared" si="9"/>
        <v>0</v>
      </c>
      <c r="AG17" s="68" t="str">
        <f>IF(ISERROR(VLOOKUP($A17,#REF!,5,FALSE))=TRUE,"",VLOOKUP($A17,#REF!,27,FALSE)/VLOOKUP($A17,#REF!,29,FALSE))</f>
        <v/>
      </c>
      <c r="AH17" s="14" t="str">
        <f t="shared" si="10"/>
        <v/>
      </c>
      <c r="AI17" s="69" t="str">
        <f>IF(ISERROR(VLOOKUP($A17,#REF!,5,FALSE))=TRUE,"",VLOOKUP($A17,#REF!,26,FALSE)/(VLOOKUP($A17,#REF!,26,FALSE)+VLOOKUP($A17,#REF!,27,FALSE)))</f>
        <v/>
      </c>
      <c r="AJ17" s="69" t="str">
        <f>IF(ISERROR(VLOOKUP($A17,#REF!,5,FALSE))=TRUE,"",VLOOKUP($A17,#REF!,27,FALSE)/(VLOOKUP($A17,#REF!,26,FALSE)+VLOOKUP($A17,#REF!,27,FALSE)))</f>
        <v/>
      </c>
      <c r="AK17" s="35" t="str">
        <f t="shared" si="11"/>
        <v/>
      </c>
      <c r="AL17" s="68" t="str">
        <f>IF(ISERROR(VLOOKUP($A17,#REF!,5,FALSE))=TRUE,"",VLOOKUP($A17,#REF!,28,FALSE)/VLOOKUP($A17,#REF!,5,FALSE))</f>
        <v/>
      </c>
      <c r="AM17" s="68" t="str">
        <f>IF(ISERROR(VLOOKUP($A17,#REF!,5,FALSE))=TRUE,"",VLOOKUP($A17,#REF!,29,FALSE)/VLOOKUP($A17,#REF!,5,FALSE))</f>
        <v/>
      </c>
      <c r="AN17" s="14">
        <f t="shared" si="12"/>
        <v>0</v>
      </c>
      <c r="AO17" s="68" t="str">
        <f>IF(ISERROR(VLOOKUP($A17,#REF!,5,FALSE))=TRUE,"",VLOOKUP($A17,#REF!,22,FALSE)/VLOOKUP($A17,#REF!,5,FALSE))</f>
        <v/>
      </c>
      <c r="AP17" s="68" t="str">
        <f>IF(ISERROR(VLOOKUP($A17,#REF!,5,FALSE))=TRUE,"",VLOOKUP($A17,#REF!,23,FALSE)/VLOOKUP($A17,#REF!,5,FALSE))</f>
        <v/>
      </c>
      <c r="AQ17" s="14">
        <f t="shared" si="13"/>
        <v>0</v>
      </c>
      <c r="AR17" s="68" t="str">
        <f>IF(ISERROR(VLOOKUP($A17,#REF!,5,FALSE))=TRUE,"",VLOOKUP($A17,#REF!,23,FALSE)/VLOOKUP($A17,#REF!,25,FALSE))</f>
        <v/>
      </c>
      <c r="AS17" s="14" t="str">
        <f t="shared" si="14"/>
        <v/>
      </c>
      <c r="AT17" s="69" t="str">
        <f>IF(ISERROR(VLOOKUP($A17,#REF!,5,FALSE))=TRUE,"",VLOOKUP($A17,#REF!,22,FALSE)/(VLOOKUP($A17,#REF!,22,FALSE)+VLOOKUP($A17,#REF!,23,FALSE)))</f>
        <v/>
      </c>
      <c r="AU17" s="69" t="str">
        <f>IF(ISERROR(VLOOKUP($A17,#REF!,5,FALSE))=TRUE,"",VLOOKUP($A17,#REF!,23,FALSE)/(VLOOKUP($A17,#REF!,22,FALSE)+VLOOKUP($A17,#REF!,23,FALSE)))</f>
        <v/>
      </c>
      <c r="AV17" s="35" t="str">
        <f t="shared" si="15"/>
        <v/>
      </c>
      <c r="AW17" s="68" t="str">
        <f>IF(ISERROR(VLOOKUP($A17,#REF!,5,FALSE))=TRUE,"",VLOOKUP($A17,#REF!,24,FALSE)/VLOOKUP($A17,#REF!,5,FALSE))</f>
        <v/>
      </c>
      <c r="AX17" s="68" t="str">
        <f>IF(ISERROR(VLOOKUP($A17,#REF!,5,FALSE))=TRUE,"",VLOOKUP($A17,#REF!,25,FALSE)/VLOOKUP($A17,#REF!,5,FALSE))</f>
        <v/>
      </c>
      <c r="AY17" s="14">
        <f t="shared" si="16"/>
        <v>0</v>
      </c>
      <c r="AZ17" s="65" t="s">
        <v>158</v>
      </c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9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</row>
    <row r="18" spans="1:85" x14ac:dyDescent="0.45">
      <c r="A18" s="37" t="str">
        <f>CONCATENATE(LEFT($B$3,2),"08")</f>
        <v>0108</v>
      </c>
      <c r="B18" s="36" t="str">
        <f>IF(ISERROR(VLOOKUP($A18,#REF!,4,FALSE))=TRUE,"",VLOOKUP($A18,#REF!,4,FALSE))</f>
        <v/>
      </c>
      <c r="C18" s="68" t="str">
        <f>IF(ISERROR(VLOOKUP($A18,#REF!,5,FALSE))=TRUE,"",VLOOKUP($A18,#REF!,14,FALSE)/VLOOKUP($A18,#REF!,5,FALSE))</f>
        <v/>
      </c>
      <c r="D18" s="68" t="str">
        <f>IF(ISERROR(VLOOKUP($A18,#REF!,5,FALSE))=TRUE,"",VLOOKUP($A18,#REF!,15,FALSE)/VLOOKUP($A18,#REF!,5,FALSE))</f>
        <v/>
      </c>
      <c r="E18" s="14">
        <f t="shared" si="0"/>
        <v>0</v>
      </c>
      <c r="F18" s="68" t="str">
        <f>IF(ISERROR(VLOOKUP($A18,#REF!,5,FALSE))=TRUE,"",VLOOKUP($A18,#REF!,15,FALSE)/VLOOKUP($A18,#REF!,7,FALSE))</f>
        <v/>
      </c>
      <c r="G18" s="14" t="str">
        <f t="shared" si="1"/>
        <v/>
      </c>
      <c r="H18" s="68" t="str">
        <f>IF(ISERROR(VLOOKUP($A18,#REF!,5,FALSE))=TRUE,"",VLOOKUP($A18,#REF!,15,FALSE)/VLOOKUP($A18,#REF!,9,FALSE))</f>
        <v/>
      </c>
      <c r="I18" s="14" t="str">
        <f t="shared" si="2"/>
        <v/>
      </c>
      <c r="J18" s="69" t="str">
        <f>IF(ISERROR(VLOOKUP($A18,#REF!,5,FALSE))=TRUE,"",VLOOKUP($A18,#REF!,14,FALSE)/(VLOOKUP($A18,#REF!,14,FALSE)+VLOOKUP($A18,#REF!,15,FALSE)))</f>
        <v/>
      </c>
      <c r="K18" s="69" t="str">
        <f>IF(ISERROR(VLOOKUP($A18,#REF!,5,FALSE))=TRUE,"",VLOOKUP($A18,#REF!,15,FALSE)/(VLOOKUP($A18,#REF!,14,FALSE)+VLOOKUP($A18,#REF!,15,FALSE)))</f>
        <v/>
      </c>
      <c r="L18" s="35" t="str">
        <f t="shared" si="3"/>
        <v/>
      </c>
      <c r="M18" s="68" t="str">
        <f>IF(ISERROR(VLOOKUP($A18,#REF!,5,FALSE))=TRUE,"",VLOOKUP($A18,#REF!,6,FALSE)/VLOOKUP($A18,#REF!,5,FALSE))</f>
        <v/>
      </c>
      <c r="N18" s="68" t="str">
        <f>IF(ISERROR(VLOOKUP($A18,#REF!,5,FALSE))=TRUE,"",VLOOKUP($A18,#REF!,7,FALSE)/VLOOKUP($A18,#REF!,5,FALSE))</f>
        <v/>
      </c>
      <c r="O18" s="14">
        <f t="shared" si="4"/>
        <v>0</v>
      </c>
      <c r="P18" s="68" t="str">
        <f>IF(ISERROR(VLOOKUP($A18,#REF!,5,FALSE))=TRUE,"",VLOOKUP($A18,#REF!,8,FALSE)/VLOOKUP($A18,#REF!,5,FALSE))</f>
        <v/>
      </c>
      <c r="Q18" s="68" t="str">
        <f>IF(ISERROR(VLOOKUP($A18,#REF!,5,FALSE))=TRUE,"",VLOOKUP($A18,#REF!,9,FALSE)/VLOOKUP($A18,#REF!,5,FALSE))</f>
        <v/>
      </c>
      <c r="R18" s="14">
        <f t="shared" si="5"/>
        <v>0</v>
      </c>
      <c r="S18" s="68" t="str">
        <f>IF(ISERROR(VLOOKUP($A18,#REF!,5,FALSE))=TRUE,"",VLOOKUP($A18,#REF!,18,FALSE)/VLOOKUP($A18,#REF!,5,FALSE))</f>
        <v/>
      </c>
      <c r="T18" s="68" t="str">
        <f>IF(ISERROR(VLOOKUP($A18,#REF!,5,FALSE))=TRUE,"",VLOOKUP($A18,#REF!,19,FALSE)/VLOOKUP($A18,#REF!,5,FALSE))</f>
        <v/>
      </c>
      <c r="U18" s="14">
        <f t="shared" si="6"/>
        <v>0</v>
      </c>
      <c r="V18" s="68" t="str">
        <f>IF(ISERROR(VLOOKUP($A18,#REF!,5,FALSE))=TRUE,"",VLOOKUP($A18,#REF!,19,FALSE)/VLOOKUP($A18,#REF!,21,FALSE))</f>
        <v/>
      </c>
      <c r="W18" s="14" t="str">
        <f t="shared" si="6"/>
        <v/>
      </c>
      <c r="X18" s="69" t="str">
        <f>IF(ISERROR(VLOOKUP($A18,#REF!,5,FALSE))=TRUE,"",VLOOKUP($A18,#REF!,18,FALSE)/(VLOOKUP($A18,#REF!,18,FALSE)+VLOOKUP($A18,#REF!,19,FALSE)))</f>
        <v/>
      </c>
      <c r="Y18" s="69" t="str">
        <f>IF(ISERROR(VLOOKUP($A18,#REF!,5,FALSE))=TRUE,"",VLOOKUP($A18,#REF!,19,FALSE)/(VLOOKUP($A18,#REF!,18,FALSE)+VLOOKUP($A18,#REF!,19,FALSE)))</f>
        <v/>
      </c>
      <c r="Z18" s="35" t="str">
        <f t="shared" si="7"/>
        <v/>
      </c>
      <c r="AA18" s="68" t="str">
        <f>IF(ISERROR(VLOOKUP($A18,#REF!,5,FALSE))=TRUE,"",VLOOKUP($A18,#REF!,20,FALSE)/VLOOKUP($A18,#REF!,5,FALSE))</f>
        <v/>
      </c>
      <c r="AB18" s="68" t="str">
        <f>IF(ISERROR(VLOOKUP($A18,#REF!,5,FALSE))=TRUE,"",VLOOKUP($A18,#REF!,21,FALSE)/VLOOKUP($A18,#REF!,5,FALSE))</f>
        <v/>
      </c>
      <c r="AC18" s="14">
        <f t="shared" si="8"/>
        <v>0</v>
      </c>
      <c r="AD18" s="68" t="str">
        <f>IF(ISERROR(VLOOKUP($A18,#REF!,5,FALSE))=TRUE,"",VLOOKUP($A18,#REF!,26,FALSE)/VLOOKUP($A18,#REF!,5,FALSE))</f>
        <v/>
      </c>
      <c r="AE18" s="68" t="str">
        <f>IF(ISERROR(VLOOKUP($A18,#REF!,5,FALSE))=TRUE,"",VLOOKUP($A18,#REF!,27,FALSE)/VLOOKUP($A18,#REF!,5,FALSE))</f>
        <v/>
      </c>
      <c r="AF18" s="14">
        <f t="shared" si="9"/>
        <v>0</v>
      </c>
      <c r="AG18" s="68" t="str">
        <f>IF(ISERROR(VLOOKUP($A18,#REF!,5,FALSE))=TRUE,"",VLOOKUP($A18,#REF!,27,FALSE)/VLOOKUP($A18,#REF!,29,FALSE))</f>
        <v/>
      </c>
      <c r="AH18" s="14" t="str">
        <f t="shared" si="10"/>
        <v/>
      </c>
      <c r="AI18" s="69" t="str">
        <f>IF(ISERROR(VLOOKUP($A18,#REF!,5,FALSE))=TRUE,"",VLOOKUP($A18,#REF!,26,FALSE)/(VLOOKUP($A18,#REF!,26,FALSE)+VLOOKUP($A18,#REF!,27,FALSE)))</f>
        <v/>
      </c>
      <c r="AJ18" s="69" t="str">
        <f>IF(ISERROR(VLOOKUP($A18,#REF!,5,FALSE))=TRUE,"",VLOOKUP($A18,#REF!,27,FALSE)/(VLOOKUP($A18,#REF!,26,FALSE)+VLOOKUP($A18,#REF!,27,FALSE)))</f>
        <v/>
      </c>
      <c r="AK18" s="35" t="str">
        <f t="shared" si="11"/>
        <v/>
      </c>
      <c r="AL18" s="68" t="str">
        <f>IF(ISERROR(VLOOKUP($A18,#REF!,5,FALSE))=TRUE,"",VLOOKUP($A18,#REF!,28,FALSE)/VLOOKUP($A18,#REF!,5,FALSE))</f>
        <v/>
      </c>
      <c r="AM18" s="68" t="str">
        <f>IF(ISERROR(VLOOKUP($A18,#REF!,5,FALSE))=TRUE,"",VLOOKUP($A18,#REF!,29,FALSE)/VLOOKUP($A18,#REF!,5,FALSE))</f>
        <v/>
      </c>
      <c r="AN18" s="14">
        <f t="shared" si="12"/>
        <v>0</v>
      </c>
      <c r="AO18" s="68" t="str">
        <f>IF(ISERROR(VLOOKUP($A18,#REF!,5,FALSE))=TRUE,"",VLOOKUP($A18,#REF!,22,FALSE)/VLOOKUP($A18,#REF!,5,FALSE))</f>
        <v/>
      </c>
      <c r="AP18" s="68" t="str">
        <f>IF(ISERROR(VLOOKUP($A18,#REF!,5,FALSE))=TRUE,"",VLOOKUP($A18,#REF!,23,FALSE)/VLOOKUP($A18,#REF!,5,FALSE))</f>
        <v/>
      </c>
      <c r="AQ18" s="14">
        <f t="shared" si="13"/>
        <v>0</v>
      </c>
      <c r="AR18" s="68" t="str">
        <f>IF(ISERROR(VLOOKUP($A18,#REF!,5,FALSE))=TRUE,"",VLOOKUP($A18,#REF!,23,FALSE)/VLOOKUP($A18,#REF!,25,FALSE))</f>
        <v/>
      </c>
      <c r="AS18" s="14" t="str">
        <f t="shared" si="14"/>
        <v/>
      </c>
      <c r="AT18" s="69" t="str">
        <f>IF(ISERROR(VLOOKUP($A18,#REF!,5,FALSE))=TRUE,"",VLOOKUP($A18,#REF!,22,FALSE)/(VLOOKUP($A18,#REF!,22,FALSE)+VLOOKUP($A18,#REF!,23,FALSE)))</f>
        <v/>
      </c>
      <c r="AU18" s="69" t="str">
        <f>IF(ISERROR(VLOOKUP($A18,#REF!,5,FALSE))=TRUE,"",VLOOKUP($A18,#REF!,23,FALSE)/(VLOOKUP($A18,#REF!,22,FALSE)+VLOOKUP($A18,#REF!,23,FALSE)))</f>
        <v/>
      </c>
      <c r="AV18" s="35" t="str">
        <f t="shared" si="15"/>
        <v/>
      </c>
      <c r="AW18" s="68" t="str">
        <f>IF(ISERROR(VLOOKUP($A18,#REF!,5,FALSE))=TRUE,"",VLOOKUP($A18,#REF!,24,FALSE)/VLOOKUP($A18,#REF!,5,FALSE))</f>
        <v/>
      </c>
      <c r="AX18" s="68" t="str">
        <f>IF(ISERROR(VLOOKUP($A18,#REF!,5,FALSE))=TRUE,"",VLOOKUP($A18,#REF!,25,FALSE)/VLOOKUP($A18,#REF!,5,FALSE))</f>
        <v/>
      </c>
      <c r="AY18" s="14">
        <f t="shared" si="16"/>
        <v>0</v>
      </c>
      <c r="AZ18" s="65" t="s">
        <v>159</v>
      </c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9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</row>
    <row r="19" spans="1:85" x14ac:dyDescent="0.45">
      <c r="A19" s="37" t="str">
        <f>CONCATENATE(LEFT($B$3,2),"09")</f>
        <v>0109</v>
      </c>
      <c r="B19" s="36" t="str">
        <f>IF(ISERROR(VLOOKUP($A19,#REF!,4,FALSE))=TRUE,"",VLOOKUP($A19,#REF!,4,FALSE))</f>
        <v/>
      </c>
      <c r="C19" s="68" t="str">
        <f>IF(ISERROR(VLOOKUP($A19,#REF!,5,FALSE))=TRUE,"",VLOOKUP($A19,#REF!,14,FALSE)/VLOOKUP($A19,#REF!,5,FALSE))</f>
        <v/>
      </c>
      <c r="D19" s="68" t="str">
        <f>IF(ISERROR(VLOOKUP($A19,#REF!,5,FALSE))=TRUE,"",VLOOKUP($A19,#REF!,15,FALSE)/VLOOKUP($A19,#REF!,5,FALSE))</f>
        <v/>
      </c>
      <c r="E19" s="14">
        <f t="shared" si="0"/>
        <v>0</v>
      </c>
      <c r="F19" s="68" t="str">
        <f>IF(ISERROR(VLOOKUP($A19,#REF!,5,FALSE))=TRUE,"",VLOOKUP($A19,#REF!,15,FALSE)/VLOOKUP($A19,#REF!,7,FALSE))</f>
        <v/>
      </c>
      <c r="G19" s="14" t="str">
        <f t="shared" si="1"/>
        <v/>
      </c>
      <c r="H19" s="68" t="str">
        <f>IF(ISERROR(VLOOKUP($A19,#REF!,5,FALSE))=TRUE,"",VLOOKUP($A19,#REF!,15,FALSE)/VLOOKUP($A19,#REF!,9,FALSE))</f>
        <v/>
      </c>
      <c r="I19" s="14" t="str">
        <f t="shared" si="2"/>
        <v/>
      </c>
      <c r="J19" s="69" t="str">
        <f>IF(ISERROR(VLOOKUP($A19,#REF!,5,FALSE))=TRUE,"",VLOOKUP($A19,#REF!,14,FALSE)/(VLOOKUP($A19,#REF!,14,FALSE)+VLOOKUP($A19,#REF!,15,FALSE)))</f>
        <v/>
      </c>
      <c r="K19" s="69" t="str">
        <f>IF(ISERROR(VLOOKUP($A19,#REF!,5,FALSE))=TRUE,"",VLOOKUP($A19,#REF!,15,FALSE)/(VLOOKUP($A19,#REF!,14,FALSE)+VLOOKUP($A19,#REF!,15,FALSE)))</f>
        <v/>
      </c>
      <c r="L19" s="35" t="str">
        <f t="shared" si="3"/>
        <v/>
      </c>
      <c r="M19" s="68" t="str">
        <f>IF(ISERROR(VLOOKUP($A19,#REF!,5,FALSE))=TRUE,"",VLOOKUP($A19,#REF!,6,FALSE)/VLOOKUP($A19,#REF!,5,FALSE))</f>
        <v/>
      </c>
      <c r="N19" s="68" t="str">
        <f>IF(ISERROR(VLOOKUP($A19,#REF!,5,FALSE))=TRUE,"",VLOOKUP($A19,#REF!,7,FALSE)/VLOOKUP($A19,#REF!,5,FALSE))</f>
        <v/>
      </c>
      <c r="O19" s="14">
        <f t="shared" si="4"/>
        <v>0</v>
      </c>
      <c r="P19" s="68" t="str">
        <f>IF(ISERROR(VLOOKUP($A19,#REF!,5,FALSE))=TRUE,"",VLOOKUP($A19,#REF!,8,FALSE)/VLOOKUP($A19,#REF!,5,FALSE))</f>
        <v/>
      </c>
      <c r="Q19" s="68" t="str">
        <f>IF(ISERROR(VLOOKUP($A19,#REF!,5,FALSE))=TRUE,"",VLOOKUP($A19,#REF!,9,FALSE)/VLOOKUP($A19,#REF!,5,FALSE))</f>
        <v/>
      </c>
      <c r="R19" s="14">
        <f t="shared" si="5"/>
        <v>0</v>
      </c>
      <c r="S19" s="68" t="str">
        <f>IF(ISERROR(VLOOKUP($A19,#REF!,5,FALSE))=TRUE,"",VLOOKUP($A19,#REF!,18,FALSE)/VLOOKUP($A19,#REF!,5,FALSE))</f>
        <v/>
      </c>
      <c r="T19" s="68" t="str">
        <f>IF(ISERROR(VLOOKUP($A19,#REF!,5,FALSE))=TRUE,"",VLOOKUP($A19,#REF!,19,FALSE)/VLOOKUP($A19,#REF!,5,FALSE))</f>
        <v/>
      </c>
      <c r="U19" s="14">
        <f t="shared" si="6"/>
        <v>0</v>
      </c>
      <c r="V19" s="68" t="str">
        <f>IF(ISERROR(VLOOKUP($A19,#REF!,5,FALSE))=TRUE,"",VLOOKUP($A19,#REF!,19,FALSE)/VLOOKUP($A19,#REF!,21,FALSE))</f>
        <v/>
      </c>
      <c r="W19" s="14" t="str">
        <f t="shared" si="6"/>
        <v/>
      </c>
      <c r="X19" s="69" t="str">
        <f>IF(ISERROR(VLOOKUP($A19,#REF!,5,FALSE))=TRUE,"",VLOOKUP($A19,#REF!,18,FALSE)/(VLOOKUP($A19,#REF!,18,FALSE)+VLOOKUP($A19,#REF!,19,FALSE)))</f>
        <v/>
      </c>
      <c r="Y19" s="69" t="str">
        <f>IF(ISERROR(VLOOKUP($A19,#REF!,5,FALSE))=TRUE,"",VLOOKUP($A19,#REF!,19,FALSE)/(VLOOKUP($A19,#REF!,18,FALSE)+VLOOKUP($A19,#REF!,19,FALSE)))</f>
        <v/>
      </c>
      <c r="Z19" s="35" t="str">
        <f t="shared" si="7"/>
        <v/>
      </c>
      <c r="AA19" s="68" t="str">
        <f>IF(ISERROR(VLOOKUP($A19,#REF!,5,FALSE))=TRUE,"",VLOOKUP($A19,#REF!,20,FALSE)/VLOOKUP($A19,#REF!,5,FALSE))</f>
        <v/>
      </c>
      <c r="AB19" s="68" t="str">
        <f>IF(ISERROR(VLOOKUP($A19,#REF!,5,FALSE))=TRUE,"",VLOOKUP($A19,#REF!,21,FALSE)/VLOOKUP($A19,#REF!,5,FALSE))</f>
        <v/>
      </c>
      <c r="AC19" s="14">
        <f t="shared" si="8"/>
        <v>0</v>
      </c>
      <c r="AD19" s="68" t="str">
        <f>IF(ISERROR(VLOOKUP($A19,#REF!,5,FALSE))=TRUE,"",VLOOKUP($A19,#REF!,26,FALSE)/VLOOKUP($A19,#REF!,5,FALSE))</f>
        <v/>
      </c>
      <c r="AE19" s="68" t="str">
        <f>IF(ISERROR(VLOOKUP($A19,#REF!,5,FALSE))=TRUE,"",VLOOKUP($A19,#REF!,27,FALSE)/VLOOKUP($A19,#REF!,5,FALSE))</f>
        <v/>
      </c>
      <c r="AF19" s="14">
        <f t="shared" si="9"/>
        <v>0</v>
      </c>
      <c r="AG19" s="68" t="str">
        <f>IF(ISERROR(VLOOKUP($A19,#REF!,5,FALSE))=TRUE,"",VLOOKUP($A19,#REF!,27,FALSE)/VLOOKUP($A19,#REF!,29,FALSE))</f>
        <v/>
      </c>
      <c r="AH19" s="14" t="str">
        <f t="shared" si="10"/>
        <v/>
      </c>
      <c r="AI19" s="69" t="str">
        <f>IF(ISERROR(VLOOKUP($A19,#REF!,5,FALSE))=TRUE,"",VLOOKUP($A19,#REF!,26,FALSE)/(VLOOKUP($A19,#REF!,26,FALSE)+VLOOKUP($A19,#REF!,27,FALSE)))</f>
        <v/>
      </c>
      <c r="AJ19" s="69" t="str">
        <f>IF(ISERROR(VLOOKUP($A19,#REF!,5,FALSE))=TRUE,"",VLOOKUP($A19,#REF!,27,FALSE)/(VLOOKUP($A19,#REF!,26,FALSE)+VLOOKUP($A19,#REF!,27,FALSE)))</f>
        <v/>
      </c>
      <c r="AK19" s="35" t="str">
        <f t="shared" si="11"/>
        <v/>
      </c>
      <c r="AL19" s="68" t="str">
        <f>IF(ISERROR(VLOOKUP($A19,#REF!,5,FALSE))=TRUE,"",VLOOKUP($A19,#REF!,28,FALSE)/VLOOKUP($A19,#REF!,5,FALSE))</f>
        <v/>
      </c>
      <c r="AM19" s="68" t="str">
        <f>IF(ISERROR(VLOOKUP($A19,#REF!,5,FALSE))=TRUE,"",VLOOKUP($A19,#REF!,29,FALSE)/VLOOKUP($A19,#REF!,5,FALSE))</f>
        <v/>
      </c>
      <c r="AN19" s="14">
        <f t="shared" si="12"/>
        <v>0</v>
      </c>
      <c r="AO19" s="68" t="str">
        <f>IF(ISERROR(VLOOKUP($A19,#REF!,5,FALSE))=TRUE,"",VLOOKUP($A19,#REF!,22,FALSE)/VLOOKUP($A19,#REF!,5,FALSE))</f>
        <v/>
      </c>
      <c r="AP19" s="68" t="str">
        <f>IF(ISERROR(VLOOKUP($A19,#REF!,5,FALSE))=TRUE,"",VLOOKUP($A19,#REF!,23,FALSE)/VLOOKUP($A19,#REF!,5,FALSE))</f>
        <v/>
      </c>
      <c r="AQ19" s="14">
        <f t="shared" si="13"/>
        <v>0</v>
      </c>
      <c r="AR19" s="68" t="str">
        <f>IF(ISERROR(VLOOKUP($A19,#REF!,5,FALSE))=TRUE,"",VLOOKUP($A19,#REF!,23,FALSE)/VLOOKUP($A19,#REF!,25,FALSE))</f>
        <v/>
      </c>
      <c r="AS19" s="14" t="str">
        <f t="shared" si="14"/>
        <v/>
      </c>
      <c r="AT19" s="69" t="str">
        <f>IF(ISERROR(VLOOKUP($A19,#REF!,5,FALSE))=TRUE,"",VLOOKUP($A19,#REF!,22,FALSE)/(VLOOKUP($A19,#REF!,22,FALSE)+VLOOKUP($A19,#REF!,23,FALSE)))</f>
        <v/>
      </c>
      <c r="AU19" s="69" t="str">
        <f>IF(ISERROR(VLOOKUP($A19,#REF!,5,FALSE))=TRUE,"",VLOOKUP($A19,#REF!,23,FALSE)/(VLOOKUP($A19,#REF!,22,FALSE)+VLOOKUP($A19,#REF!,23,FALSE)))</f>
        <v/>
      </c>
      <c r="AV19" s="35" t="str">
        <f t="shared" si="15"/>
        <v/>
      </c>
      <c r="AW19" s="68" t="str">
        <f>IF(ISERROR(VLOOKUP($A19,#REF!,5,FALSE))=TRUE,"",VLOOKUP($A19,#REF!,24,FALSE)/VLOOKUP($A19,#REF!,5,FALSE))</f>
        <v/>
      </c>
      <c r="AX19" s="68" t="str">
        <f>IF(ISERROR(VLOOKUP($A19,#REF!,5,FALSE))=TRUE,"",VLOOKUP($A19,#REF!,25,FALSE)/VLOOKUP($A19,#REF!,5,FALSE))</f>
        <v/>
      </c>
      <c r="AY19" s="14">
        <f t="shared" si="16"/>
        <v>0</v>
      </c>
      <c r="AZ19" s="65" t="s">
        <v>160</v>
      </c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9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</row>
    <row r="20" spans="1:85" x14ac:dyDescent="0.45">
      <c r="A20" s="37" t="str">
        <f>CONCATENATE(LEFT($B$3,2),"10")</f>
        <v>0110</v>
      </c>
      <c r="B20" s="36" t="str">
        <f>IF(ISERROR(VLOOKUP($A20,#REF!,4,FALSE))=TRUE,"",VLOOKUP($A20,#REF!,4,FALSE))</f>
        <v/>
      </c>
      <c r="C20" s="68" t="str">
        <f>IF(ISERROR(VLOOKUP($A20,#REF!,5,FALSE))=TRUE,"",VLOOKUP($A20,#REF!,14,FALSE)/VLOOKUP($A20,#REF!,5,FALSE))</f>
        <v/>
      </c>
      <c r="D20" s="68" t="str">
        <f>IF(ISERROR(VLOOKUP($A20,#REF!,5,FALSE))=TRUE,"",VLOOKUP($A20,#REF!,15,FALSE)/VLOOKUP($A20,#REF!,5,FALSE))</f>
        <v/>
      </c>
      <c r="E20" s="14">
        <f t="shared" si="0"/>
        <v>0</v>
      </c>
      <c r="F20" s="68" t="str">
        <f>IF(ISERROR(VLOOKUP($A20,#REF!,5,FALSE))=TRUE,"",VLOOKUP($A20,#REF!,15,FALSE)/VLOOKUP($A20,#REF!,7,FALSE))</f>
        <v/>
      </c>
      <c r="G20" s="14" t="str">
        <f t="shared" si="1"/>
        <v/>
      </c>
      <c r="H20" s="68" t="str">
        <f>IF(ISERROR(VLOOKUP($A20,#REF!,5,FALSE))=TRUE,"",VLOOKUP($A20,#REF!,15,FALSE)/VLOOKUP($A20,#REF!,9,FALSE))</f>
        <v/>
      </c>
      <c r="I20" s="14" t="str">
        <f t="shared" si="2"/>
        <v/>
      </c>
      <c r="J20" s="69" t="str">
        <f>IF(ISERROR(VLOOKUP($A20,#REF!,5,FALSE))=TRUE,"",VLOOKUP($A20,#REF!,14,FALSE)/(VLOOKUP($A20,#REF!,14,FALSE)+VLOOKUP($A20,#REF!,15,FALSE)))</f>
        <v/>
      </c>
      <c r="K20" s="69" t="str">
        <f>IF(ISERROR(VLOOKUP($A20,#REF!,5,FALSE))=TRUE,"",VLOOKUP($A20,#REF!,15,FALSE)/(VLOOKUP($A20,#REF!,14,FALSE)+VLOOKUP($A20,#REF!,15,FALSE)))</f>
        <v/>
      </c>
      <c r="L20" s="35" t="str">
        <f t="shared" si="3"/>
        <v/>
      </c>
      <c r="M20" s="68" t="str">
        <f>IF(ISERROR(VLOOKUP($A20,#REF!,5,FALSE))=TRUE,"",VLOOKUP($A20,#REF!,6,FALSE)/VLOOKUP($A20,#REF!,5,FALSE))</f>
        <v/>
      </c>
      <c r="N20" s="68" t="str">
        <f>IF(ISERROR(VLOOKUP($A20,#REF!,5,FALSE))=TRUE,"",VLOOKUP($A20,#REF!,7,FALSE)/VLOOKUP($A20,#REF!,5,FALSE))</f>
        <v/>
      </c>
      <c r="O20" s="14">
        <f t="shared" si="4"/>
        <v>0</v>
      </c>
      <c r="P20" s="68" t="str">
        <f>IF(ISERROR(VLOOKUP($A20,#REF!,5,FALSE))=TRUE,"",VLOOKUP($A20,#REF!,8,FALSE)/VLOOKUP($A20,#REF!,5,FALSE))</f>
        <v/>
      </c>
      <c r="Q20" s="68" t="str">
        <f>IF(ISERROR(VLOOKUP($A20,#REF!,5,FALSE))=TRUE,"",VLOOKUP($A20,#REF!,9,FALSE)/VLOOKUP($A20,#REF!,5,FALSE))</f>
        <v/>
      </c>
      <c r="R20" s="14">
        <f t="shared" si="5"/>
        <v>0</v>
      </c>
      <c r="S20" s="68" t="str">
        <f>IF(ISERROR(VLOOKUP($A20,#REF!,5,FALSE))=TRUE,"",VLOOKUP($A20,#REF!,18,FALSE)/VLOOKUP($A20,#REF!,5,FALSE))</f>
        <v/>
      </c>
      <c r="T20" s="68" t="str">
        <f>IF(ISERROR(VLOOKUP($A20,#REF!,5,FALSE))=TRUE,"",VLOOKUP($A20,#REF!,19,FALSE)/VLOOKUP($A20,#REF!,5,FALSE))</f>
        <v/>
      </c>
      <c r="U20" s="14">
        <f t="shared" si="6"/>
        <v>0</v>
      </c>
      <c r="V20" s="68" t="str">
        <f>IF(ISERROR(VLOOKUP($A20,#REF!,5,FALSE))=TRUE,"",VLOOKUP($A20,#REF!,19,FALSE)/VLOOKUP($A20,#REF!,21,FALSE))</f>
        <v/>
      </c>
      <c r="W20" s="14" t="str">
        <f t="shared" si="6"/>
        <v/>
      </c>
      <c r="X20" s="69" t="str">
        <f>IF(ISERROR(VLOOKUP($A20,#REF!,5,FALSE))=TRUE,"",VLOOKUP($A20,#REF!,18,FALSE)/(VLOOKUP($A20,#REF!,18,FALSE)+VLOOKUP($A20,#REF!,19,FALSE)))</f>
        <v/>
      </c>
      <c r="Y20" s="69" t="str">
        <f>IF(ISERROR(VLOOKUP($A20,#REF!,5,FALSE))=TRUE,"",VLOOKUP($A20,#REF!,19,FALSE)/(VLOOKUP($A20,#REF!,18,FALSE)+VLOOKUP($A20,#REF!,19,FALSE)))</f>
        <v/>
      </c>
      <c r="Z20" s="35" t="str">
        <f t="shared" si="7"/>
        <v/>
      </c>
      <c r="AA20" s="68" t="str">
        <f>IF(ISERROR(VLOOKUP($A20,#REF!,5,FALSE))=TRUE,"",VLOOKUP($A20,#REF!,20,FALSE)/VLOOKUP($A20,#REF!,5,FALSE))</f>
        <v/>
      </c>
      <c r="AB20" s="68" t="str">
        <f>IF(ISERROR(VLOOKUP($A20,#REF!,5,FALSE))=TRUE,"",VLOOKUP($A20,#REF!,21,FALSE)/VLOOKUP($A20,#REF!,5,FALSE))</f>
        <v/>
      </c>
      <c r="AC20" s="14">
        <f t="shared" si="8"/>
        <v>0</v>
      </c>
      <c r="AD20" s="68" t="str">
        <f>IF(ISERROR(VLOOKUP($A20,#REF!,5,FALSE))=TRUE,"",VLOOKUP($A20,#REF!,26,FALSE)/VLOOKUP($A20,#REF!,5,FALSE))</f>
        <v/>
      </c>
      <c r="AE20" s="68" t="str">
        <f>IF(ISERROR(VLOOKUP($A20,#REF!,5,FALSE))=TRUE,"",VLOOKUP($A20,#REF!,27,FALSE)/VLOOKUP($A20,#REF!,5,FALSE))</f>
        <v/>
      </c>
      <c r="AF20" s="14">
        <f t="shared" si="9"/>
        <v>0</v>
      </c>
      <c r="AG20" s="68" t="str">
        <f>IF(ISERROR(VLOOKUP($A20,#REF!,5,FALSE))=TRUE,"",VLOOKUP($A20,#REF!,27,FALSE)/VLOOKUP($A20,#REF!,29,FALSE))</f>
        <v/>
      </c>
      <c r="AH20" s="14" t="str">
        <f t="shared" si="10"/>
        <v/>
      </c>
      <c r="AI20" s="69" t="str">
        <f>IF(ISERROR(VLOOKUP($A20,#REF!,5,FALSE))=TRUE,"",VLOOKUP($A20,#REF!,26,FALSE)/(VLOOKUP($A20,#REF!,26,FALSE)+VLOOKUP($A20,#REF!,27,FALSE)))</f>
        <v/>
      </c>
      <c r="AJ20" s="69" t="str">
        <f>IF(ISERROR(VLOOKUP($A20,#REF!,5,FALSE))=TRUE,"",VLOOKUP($A20,#REF!,27,FALSE)/(VLOOKUP($A20,#REF!,26,FALSE)+VLOOKUP($A20,#REF!,27,FALSE)))</f>
        <v/>
      </c>
      <c r="AK20" s="35" t="str">
        <f t="shared" si="11"/>
        <v/>
      </c>
      <c r="AL20" s="68" t="str">
        <f>IF(ISERROR(VLOOKUP($A20,#REF!,5,FALSE))=TRUE,"",VLOOKUP($A20,#REF!,28,FALSE)/VLOOKUP($A20,#REF!,5,FALSE))</f>
        <v/>
      </c>
      <c r="AM20" s="68" t="str">
        <f>IF(ISERROR(VLOOKUP($A20,#REF!,5,FALSE))=TRUE,"",VLOOKUP($A20,#REF!,29,FALSE)/VLOOKUP($A20,#REF!,5,FALSE))</f>
        <v/>
      </c>
      <c r="AN20" s="14">
        <f t="shared" si="12"/>
        <v>0</v>
      </c>
      <c r="AO20" s="68" t="str">
        <f>IF(ISERROR(VLOOKUP($A20,#REF!,5,FALSE))=TRUE,"",VLOOKUP($A20,#REF!,22,FALSE)/VLOOKUP($A20,#REF!,5,FALSE))</f>
        <v/>
      </c>
      <c r="AP20" s="68" t="str">
        <f>IF(ISERROR(VLOOKUP($A20,#REF!,5,FALSE))=TRUE,"",VLOOKUP($A20,#REF!,23,FALSE)/VLOOKUP($A20,#REF!,5,FALSE))</f>
        <v/>
      </c>
      <c r="AQ20" s="14">
        <f t="shared" si="13"/>
        <v>0</v>
      </c>
      <c r="AR20" s="68" t="str">
        <f>IF(ISERROR(VLOOKUP($A20,#REF!,5,FALSE))=TRUE,"",VLOOKUP($A20,#REF!,23,FALSE)/VLOOKUP($A20,#REF!,25,FALSE))</f>
        <v/>
      </c>
      <c r="AS20" s="14" t="str">
        <f t="shared" si="14"/>
        <v/>
      </c>
      <c r="AT20" s="69" t="str">
        <f>IF(ISERROR(VLOOKUP($A20,#REF!,5,FALSE))=TRUE,"",VLOOKUP($A20,#REF!,22,FALSE)/(VLOOKUP($A20,#REF!,22,FALSE)+VLOOKUP($A20,#REF!,23,FALSE)))</f>
        <v/>
      </c>
      <c r="AU20" s="69" t="str">
        <f>IF(ISERROR(VLOOKUP($A20,#REF!,5,FALSE))=TRUE,"",VLOOKUP($A20,#REF!,23,FALSE)/(VLOOKUP($A20,#REF!,22,FALSE)+VLOOKUP($A20,#REF!,23,FALSE)))</f>
        <v/>
      </c>
      <c r="AV20" s="35" t="str">
        <f t="shared" si="15"/>
        <v/>
      </c>
      <c r="AW20" s="68" t="str">
        <f>IF(ISERROR(VLOOKUP($A20,#REF!,5,FALSE))=TRUE,"",VLOOKUP($A20,#REF!,24,FALSE)/VLOOKUP($A20,#REF!,5,FALSE))</f>
        <v/>
      </c>
      <c r="AX20" s="68" t="str">
        <f>IF(ISERROR(VLOOKUP($A20,#REF!,5,FALSE))=TRUE,"",VLOOKUP($A20,#REF!,25,FALSE)/VLOOKUP($A20,#REF!,5,FALSE))</f>
        <v/>
      </c>
      <c r="AY20" s="14">
        <f t="shared" si="16"/>
        <v>0</v>
      </c>
      <c r="AZ20" s="65" t="s">
        <v>161</v>
      </c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9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</row>
    <row r="21" spans="1:85" x14ac:dyDescent="0.45">
      <c r="A21" s="37" t="str">
        <f>CONCATENATE(LEFT($B$3,2),"11")</f>
        <v>0111</v>
      </c>
      <c r="B21" s="36" t="str">
        <f>IF(ISERROR(VLOOKUP($A21,#REF!,4,FALSE))=TRUE,"",VLOOKUP($A21,#REF!,4,FALSE))</f>
        <v/>
      </c>
      <c r="C21" s="68" t="str">
        <f>IF(ISERROR(VLOOKUP($A21,#REF!,5,FALSE))=TRUE,"",VLOOKUP($A21,#REF!,14,FALSE)/VLOOKUP($A21,#REF!,5,FALSE))</f>
        <v/>
      </c>
      <c r="D21" s="68" t="str">
        <f>IF(ISERROR(VLOOKUP($A21,#REF!,5,FALSE))=TRUE,"",VLOOKUP($A21,#REF!,15,FALSE)/VLOOKUP($A21,#REF!,5,FALSE))</f>
        <v/>
      </c>
      <c r="E21" s="14">
        <f t="shared" si="0"/>
        <v>0</v>
      </c>
      <c r="F21" s="68" t="str">
        <f>IF(ISERROR(VLOOKUP($A21,#REF!,5,FALSE))=TRUE,"",VLOOKUP($A21,#REF!,15,FALSE)/VLOOKUP($A21,#REF!,7,FALSE))</f>
        <v/>
      </c>
      <c r="G21" s="14" t="str">
        <f t="shared" si="1"/>
        <v/>
      </c>
      <c r="H21" s="68" t="str">
        <f>IF(ISERROR(VLOOKUP($A21,#REF!,5,FALSE))=TRUE,"",VLOOKUP($A21,#REF!,15,FALSE)/VLOOKUP($A21,#REF!,9,FALSE))</f>
        <v/>
      </c>
      <c r="I21" s="14" t="str">
        <f t="shared" si="2"/>
        <v/>
      </c>
      <c r="J21" s="69" t="str">
        <f>IF(ISERROR(VLOOKUP($A21,#REF!,5,FALSE))=TRUE,"",VLOOKUP($A21,#REF!,14,FALSE)/(VLOOKUP($A21,#REF!,14,FALSE)+VLOOKUP($A21,#REF!,15,FALSE)))</f>
        <v/>
      </c>
      <c r="K21" s="69" t="str">
        <f>IF(ISERROR(VLOOKUP($A21,#REF!,5,FALSE))=TRUE,"",VLOOKUP($A21,#REF!,15,FALSE)/(VLOOKUP($A21,#REF!,14,FALSE)+VLOOKUP($A21,#REF!,15,FALSE)))</f>
        <v/>
      </c>
      <c r="L21" s="35" t="str">
        <f t="shared" si="3"/>
        <v/>
      </c>
      <c r="M21" s="68" t="str">
        <f>IF(ISERROR(VLOOKUP($A21,#REF!,5,FALSE))=TRUE,"",VLOOKUP($A21,#REF!,6,FALSE)/VLOOKUP($A21,#REF!,5,FALSE))</f>
        <v/>
      </c>
      <c r="N21" s="68" t="str">
        <f>IF(ISERROR(VLOOKUP($A21,#REF!,5,FALSE))=TRUE,"",VLOOKUP($A21,#REF!,7,FALSE)/VLOOKUP($A21,#REF!,5,FALSE))</f>
        <v/>
      </c>
      <c r="O21" s="14">
        <f t="shared" si="4"/>
        <v>0</v>
      </c>
      <c r="P21" s="68" t="str">
        <f>IF(ISERROR(VLOOKUP($A21,#REF!,5,FALSE))=TRUE,"",VLOOKUP($A21,#REF!,8,FALSE)/VLOOKUP($A21,#REF!,5,FALSE))</f>
        <v/>
      </c>
      <c r="Q21" s="68" t="str">
        <f>IF(ISERROR(VLOOKUP($A21,#REF!,5,FALSE))=TRUE,"",VLOOKUP($A21,#REF!,9,FALSE)/VLOOKUP($A21,#REF!,5,FALSE))</f>
        <v/>
      </c>
      <c r="R21" s="14">
        <f t="shared" si="5"/>
        <v>0</v>
      </c>
      <c r="S21" s="68" t="str">
        <f>IF(ISERROR(VLOOKUP($A21,#REF!,5,FALSE))=TRUE,"",VLOOKUP($A21,#REF!,18,FALSE)/VLOOKUP($A21,#REF!,5,FALSE))</f>
        <v/>
      </c>
      <c r="T21" s="68" t="str">
        <f>IF(ISERROR(VLOOKUP($A21,#REF!,5,FALSE))=TRUE,"",VLOOKUP($A21,#REF!,19,FALSE)/VLOOKUP($A21,#REF!,5,FALSE))</f>
        <v/>
      </c>
      <c r="U21" s="14">
        <f t="shared" si="6"/>
        <v>0</v>
      </c>
      <c r="V21" s="68" t="str">
        <f>IF(ISERROR(VLOOKUP($A21,#REF!,5,FALSE))=TRUE,"",VLOOKUP($A21,#REF!,19,FALSE)/VLOOKUP($A21,#REF!,21,FALSE))</f>
        <v/>
      </c>
      <c r="W21" s="14" t="str">
        <f t="shared" si="6"/>
        <v/>
      </c>
      <c r="X21" s="69" t="str">
        <f>IF(ISERROR(VLOOKUP($A21,#REF!,5,FALSE))=TRUE,"",VLOOKUP($A21,#REF!,18,FALSE)/(VLOOKUP($A21,#REF!,18,FALSE)+VLOOKUP($A21,#REF!,19,FALSE)))</f>
        <v/>
      </c>
      <c r="Y21" s="69" t="str">
        <f>IF(ISERROR(VLOOKUP($A21,#REF!,5,FALSE))=TRUE,"",VLOOKUP($A21,#REF!,19,FALSE)/(VLOOKUP($A21,#REF!,18,FALSE)+VLOOKUP($A21,#REF!,19,FALSE)))</f>
        <v/>
      </c>
      <c r="Z21" s="35" t="str">
        <f t="shared" si="7"/>
        <v/>
      </c>
      <c r="AA21" s="68" t="str">
        <f>IF(ISERROR(VLOOKUP($A21,#REF!,5,FALSE))=TRUE,"",VLOOKUP($A21,#REF!,20,FALSE)/VLOOKUP($A21,#REF!,5,FALSE))</f>
        <v/>
      </c>
      <c r="AB21" s="68" t="str">
        <f>IF(ISERROR(VLOOKUP($A21,#REF!,5,FALSE))=TRUE,"",VLOOKUP($A21,#REF!,21,FALSE)/VLOOKUP($A21,#REF!,5,FALSE))</f>
        <v/>
      </c>
      <c r="AC21" s="14">
        <f t="shared" si="8"/>
        <v>0</v>
      </c>
      <c r="AD21" s="68" t="str">
        <f>IF(ISERROR(VLOOKUP($A21,#REF!,5,FALSE))=TRUE,"",VLOOKUP($A21,#REF!,26,FALSE)/VLOOKUP($A21,#REF!,5,FALSE))</f>
        <v/>
      </c>
      <c r="AE21" s="68" t="str">
        <f>IF(ISERROR(VLOOKUP($A21,#REF!,5,FALSE))=TRUE,"",VLOOKUP($A21,#REF!,27,FALSE)/VLOOKUP($A21,#REF!,5,FALSE))</f>
        <v/>
      </c>
      <c r="AF21" s="14">
        <f t="shared" si="9"/>
        <v>0</v>
      </c>
      <c r="AG21" s="68" t="str">
        <f>IF(ISERROR(VLOOKUP($A21,#REF!,5,FALSE))=TRUE,"",VLOOKUP($A21,#REF!,27,FALSE)/VLOOKUP($A21,#REF!,29,FALSE))</f>
        <v/>
      </c>
      <c r="AH21" s="14" t="str">
        <f t="shared" si="10"/>
        <v/>
      </c>
      <c r="AI21" s="69" t="str">
        <f>IF(ISERROR(VLOOKUP($A21,#REF!,5,FALSE))=TRUE,"",VLOOKUP($A21,#REF!,26,FALSE)/(VLOOKUP($A21,#REF!,26,FALSE)+VLOOKUP($A21,#REF!,27,FALSE)))</f>
        <v/>
      </c>
      <c r="AJ21" s="69" t="str">
        <f>IF(ISERROR(VLOOKUP($A21,#REF!,5,FALSE))=TRUE,"",VLOOKUP($A21,#REF!,27,FALSE)/(VLOOKUP($A21,#REF!,26,FALSE)+VLOOKUP($A21,#REF!,27,FALSE)))</f>
        <v/>
      </c>
      <c r="AK21" s="35" t="str">
        <f t="shared" si="11"/>
        <v/>
      </c>
      <c r="AL21" s="68" t="str">
        <f>IF(ISERROR(VLOOKUP($A21,#REF!,5,FALSE))=TRUE,"",VLOOKUP($A21,#REF!,28,FALSE)/VLOOKUP($A21,#REF!,5,FALSE))</f>
        <v/>
      </c>
      <c r="AM21" s="68" t="str">
        <f>IF(ISERROR(VLOOKUP($A21,#REF!,5,FALSE))=TRUE,"",VLOOKUP($A21,#REF!,29,FALSE)/VLOOKUP($A21,#REF!,5,FALSE))</f>
        <v/>
      </c>
      <c r="AN21" s="14">
        <f t="shared" si="12"/>
        <v>0</v>
      </c>
      <c r="AO21" s="68" t="str">
        <f>IF(ISERROR(VLOOKUP($A21,#REF!,5,FALSE))=TRUE,"",VLOOKUP($A21,#REF!,22,FALSE)/VLOOKUP($A21,#REF!,5,FALSE))</f>
        <v/>
      </c>
      <c r="AP21" s="68" t="str">
        <f>IF(ISERROR(VLOOKUP($A21,#REF!,5,FALSE))=TRUE,"",VLOOKUP($A21,#REF!,23,FALSE)/VLOOKUP($A21,#REF!,5,FALSE))</f>
        <v/>
      </c>
      <c r="AQ21" s="14">
        <f t="shared" si="13"/>
        <v>0</v>
      </c>
      <c r="AR21" s="68" t="str">
        <f>IF(ISERROR(VLOOKUP($A21,#REF!,5,FALSE))=TRUE,"",VLOOKUP($A21,#REF!,23,FALSE)/VLOOKUP($A21,#REF!,25,FALSE))</f>
        <v/>
      </c>
      <c r="AS21" s="14" t="str">
        <f t="shared" si="14"/>
        <v/>
      </c>
      <c r="AT21" s="69" t="str">
        <f>IF(ISERROR(VLOOKUP($A21,#REF!,5,FALSE))=TRUE,"",VLOOKUP($A21,#REF!,22,FALSE)/(VLOOKUP($A21,#REF!,22,FALSE)+VLOOKUP($A21,#REF!,23,FALSE)))</f>
        <v/>
      </c>
      <c r="AU21" s="69" t="str">
        <f>IF(ISERROR(VLOOKUP($A21,#REF!,5,FALSE))=TRUE,"",VLOOKUP($A21,#REF!,23,FALSE)/(VLOOKUP($A21,#REF!,22,FALSE)+VLOOKUP($A21,#REF!,23,FALSE)))</f>
        <v/>
      </c>
      <c r="AV21" s="35" t="str">
        <f t="shared" si="15"/>
        <v/>
      </c>
      <c r="AW21" s="68" t="str">
        <f>IF(ISERROR(VLOOKUP($A21,#REF!,5,FALSE))=TRUE,"",VLOOKUP($A21,#REF!,24,FALSE)/VLOOKUP($A21,#REF!,5,FALSE))</f>
        <v/>
      </c>
      <c r="AX21" s="68" t="str">
        <f>IF(ISERROR(VLOOKUP($A21,#REF!,5,FALSE))=TRUE,"",VLOOKUP($A21,#REF!,25,FALSE)/VLOOKUP($A21,#REF!,5,FALSE))</f>
        <v/>
      </c>
      <c r="AY21" s="14">
        <f t="shared" si="16"/>
        <v>0</v>
      </c>
      <c r="AZ21" s="65" t="s">
        <v>162</v>
      </c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9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</row>
    <row r="22" spans="1:85" x14ac:dyDescent="0.45">
      <c r="A22" s="37" t="str">
        <f>CONCATENATE(LEFT($B$3,2),"12")</f>
        <v>0112</v>
      </c>
      <c r="B22" s="36" t="str">
        <f>IF(ISERROR(VLOOKUP($A22,#REF!,4,FALSE))=TRUE,"",VLOOKUP($A22,#REF!,4,FALSE))</f>
        <v/>
      </c>
      <c r="C22" s="68" t="str">
        <f>IF(ISERROR(VLOOKUP($A22,#REF!,5,FALSE))=TRUE,"",VLOOKUP($A22,#REF!,14,FALSE)/VLOOKUP($A22,#REF!,5,FALSE))</f>
        <v/>
      </c>
      <c r="D22" s="68" t="str">
        <f>IF(ISERROR(VLOOKUP($A22,#REF!,5,FALSE))=TRUE,"",VLOOKUP($A22,#REF!,15,FALSE)/VLOOKUP($A22,#REF!,5,FALSE))</f>
        <v/>
      </c>
      <c r="E22" s="14">
        <f t="shared" si="0"/>
        <v>0</v>
      </c>
      <c r="F22" s="68" t="str">
        <f>IF(ISERROR(VLOOKUP($A22,#REF!,5,FALSE))=TRUE,"",VLOOKUP($A22,#REF!,15,FALSE)/VLOOKUP($A22,#REF!,7,FALSE))</f>
        <v/>
      </c>
      <c r="G22" s="14" t="str">
        <f t="shared" si="1"/>
        <v/>
      </c>
      <c r="H22" s="68" t="str">
        <f>IF(ISERROR(VLOOKUP($A22,#REF!,5,FALSE))=TRUE,"",VLOOKUP($A22,#REF!,15,FALSE)/VLOOKUP($A22,#REF!,9,FALSE))</f>
        <v/>
      </c>
      <c r="I22" s="14" t="str">
        <f t="shared" si="2"/>
        <v/>
      </c>
      <c r="J22" s="69" t="str">
        <f>IF(ISERROR(VLOOKUP($A22,#REF!,5,FALSE))=TRUE,"",VLOOKUP($A22,#REF!,14,FALSE)/(VLOOKUP($A22,#REF!,14,FALSE)+VLOOKUP($A22,#REF!,15,FALSE)))</f>
        <v/>
      </c>
      <c r="K22" s="69" t="str">
        <f>IF(ISERROR(VLOOKUP($A22,#REF!,5,FALSE))=TRUE,"",VLOOKUP($A22,#REF!,15,FALSE)/(VLOOKUP($A22,#REF!,14,FALSE)+VLOOKUP($A22,#REF!,15,FALSE)))</f>
        <v/>
      </c>
      <c r="L22" s="35" t="str">
        <f t="shared" si="3"/>
        <v/>
      </c>
      <c r="M22" s="68" t="str">
        <f>IF(ISERROR(VLOOKUP($A22,#REF!,5,FALSE))=TRUE,"",VLOOKUP($A22,#REF!,6,FALSE)/VLOOKUP($A22,#REF!,5,FALSE))</f>
        <v/>
      </c>
      <c r="N22" s="68" t="str">
        <f>IF(ISERROR(VLOOKUP($A22,#REF!,5,FALSE))=TRUE,"",VLOOKUP($A22,#REF!,7,FALSE)/VLOOKUP($A22,#REF!,5,FALSE))</f>
        <v/>
      </c>
      <c r="O22" s="14">
        <f t="shared" si="4"/>
        <v>0</v>
      </c>
      <c r="P22" s="68" t="str">
        <f>IF(ISERROR(VLOOKUP($A22,#REF!,5,FALSE))=TRUE,"",VLOOKUP($A22,#REF!,8,FALSE)/VLOOKUP($A22,#REF!,5,FALSE))</f>
        <v/>
      </c>
      <c r="Q22" s="68" t="str">
        <f>IF(ISERROR(VLOOKUP($A22,#REF!,5,FALSE))=TRUE,"",VLOOKUP($A22,#REF!,9,FALSE)/VLOOKUP($A22,#REF!,5,FALSE))</f>
        <v/>
      </c>
      <c r="R22" s="14">
        <f t="shared" si="5"/>
        <v>0</v>
      </c>
      <c r="S22" s="68" t="str">
        <f>IF(ISERROR(VLOOKUP($A22,#REF!,5,FALSE))=TRUE,"",VLOOKUP($A22,#REF!,18,FALSE)/VLOOKUP($A22,#REF!,5,FALSE))</f>
        <v/>
      </c>
      <c r="T22" s="68" t="str">
        <f>IF(ISERROR(VLOOKUP($A22,#REF!,5,FALSE))=TRUE,"",VLOOKUP($A22,#REF!,19,FALSE)/VLOOKUP($A22,#REF!,5,FALSE))</f>
        <v/>
      </c>
      <c r="U22" s="14">
        <f t="shared" si="6"/>
        <v>0</v>
      </c>
      <c r="V22" s="68" t="str">
        <f>IF(ISERROR(VLOOKUP($A22,#REF!,5,FALSE))=TRUE,"",VLOOKUP($A22,#REF!,19,FALSE)/VLOOKUP($A22,#REF!,21,FALSE))</f>
        <v/>
      </c>
      <c r="W22" s="14" t="str">
        <f t="shared" si="6"/>
        <v/>
      </c>
      <c r="X22" s="69" t="str">
        <f>IF(ISERROR(VLOOKUP($A22,#REF!,5,FALSE))=TRUE,"",VLOOKUP($A22,#REF!,18,FALSE)/(VLOOKUP($A22,#REF!,18,FALSE)+VLOOKUP($A22,#REF!,19,FALSE)))</f>
        <v/>
      </c>
      <c r="Y22" s="69" t="str">
        <f>IF(ISERROR(VLOOKUP($A22,#REF!,5,FALSE))=TRUE,"",VLOOKUP($A22,#REF!,19,FALSE)/(VLOOKUP($A22,#REF!,18,FALSE)+VLOOKUP($A22,#REF!,19,FALSE)))</f>
        <v/>
      </c>
      <c r="Z22" s="35" t="str">
        <f t="shared" si="7"/>
        <v/>
      </c>
      <c r="AA22" s="68" t="str">
        <f>IF(ISERROR(VLOOKUP($A22,#REF!,5,FALSE))=TRUE,"",VLOOKUP($A22,#REF!,20,FALSE)/VLOOKUP($A22,#REF!,5,FALSE))</f>
        <v/>
      </c>
      <c r="AB22" s="68" t="str">
        <f>IF(ISERROR(VLOOKUP($A22,#REF!,5,FALSE))=TRUE,"",VLOOKUP($A22,#REF!,21,FALSE)/VLOOKUP($A22,#REF!,5,FALSE))</f>
        <v/>
      </c>
      <c r="AC22" s="14">
        <f t="shared" si="8"/>
        <v>0</v>
      </c>
      <c r="AD22" s="68" t="str">
        <f>IF(ISERROR(VLOOKUP($A22,#REF!,5,FALSE))=TRUE,"",VLOOKUP($A22,#REF!,26,FALSE)/VLOOKUP($A22,#REF!,5,FALSE))</f>
        <v/>
      </c>
      <c r="AE22" s="68" t="str">
        <f>IF(ISERROR(VLOOKUP($A22,#REF!,5,FALSE))=TRUE,"",VLOOKUP($A22,#REF!,27,FALSE)/VLOOKUP($A22,#REF!,5,FALSE))</f>
        <v/>
      </c>
      <c r="AF22" s="14">
        <f t="shared" si="9"/>
        <v>0</v>
      </c>
      <c r="AG22" s="68" t="str">
        <f>IF(ISERROR(VLOOKUP($A22,#REF!,5,FALSE))=TRUE,"",VLOOKUP($A22,#REF!,27,FALSE)/VLOOKUP($A22,#REF!,29,FALSE))</f>
        <v/>
      </c>
      <c r="AH22" s="14" t="str">
        <f t="shared" si="10"/>
        <v/>
      </c>
      <c r="AI22" s="69" t="str">
        <f>IF(ISERROR(VLOOKUP($A22,#REF!,5,FALSE))=TRUE,"",VLOOKUP($A22,#REF!,26,FALSE)/(VLOOKUP($A22,#REF!,26,FALSE)+VLOOKUP($A22,#REF!,27,FALSE)))</f>
        <v/>
      </c>
      <c r="AJ22" s="69" t="str">
        <f>IF(ISERROR(VLOOKUP($A22,#REF!,5,FALSE))=TRUE,"",VLOOKUP($A22,#REF!,27,FALSE)/(VLOOKUP($A22,#REF!,26,FALSE)+VLOOKUP($A22,#REF!,27,FALSE)))</f>
        <v/>
      </c>
      <c r="AK22" s="35" t="str">
        <f t="shared" si="11"/>
        <v/>
      </c>
      <c r="AL22" s="68" t="str">
        <f>IF(ISERROR(VLOOKUP($A22,#REF!,5,FALSE))=TRUE,"",VLOOKUP($A22,#REF!,28,FALSE)/VLOOKUP($A22,#REF!,5,FALSE))</f>
        <v/>
      </c>
      <c r="AM22" s="68" t="str">
        <f>IF(ISERROR(VLOOKUP($A22,#REF!,5,FALSE))=TRUE,"",VLOOKUP($A22,#REF!,29,FALSE)/VLOOKUP($A22,#REF!,5,FALSE))</f>
        <v/>
      </c>
      <c r="AN22" s="14">
        <f t="shared" si="12"/>
        <v>0</v>
      </c>
      <c r="AO22" s="68" t="str">
        <f>IF(ISERROR(VLOOKUP($A22,#REF!,5,FALSE))=TRUE,"",VLOOKUP($A22,#REF!,22,FALSE)/VLOOKUP($A22,#REF!,5,FALSE))</f>
        <v/>
      </c>
      <c r="AP22" s="68" t="str">
        <f>IF(ISERROR(VLOOKUP($A22,#REF!,5,FALSE))=TRUE,"",VLOOKUP($A22,#REF!,23,FALSE)/VLOOKUP($A22,#REF!,5,FALSE))</f>
        <v/>
      </c>
      <c r="AQ22" s="14">
        <f t="shared" si="13"/>
        <v>0</v>
      </c>
      <c r="AR22" s="68" t="str">
        <f>IF(ISERROR(VLOOKUP($A22,#REF!,5,FALSE))=TRUE,"",VLOOKUP($A22,#REF!,23,FALSE)/VLOOKUP($A22,#REF!,25,FALSE))</f>
        <v/>
      </c>
      <c r="AS22" s="14" t="str">
        <f t="shared" si="14"/>
        <v/>
      </c>
      <c r="AT22" s="69" t="str">
        <f>IF(ISERROR(VLOOKUP($A22,#REF!,5,FALSE))=TRUE,"",VLOOKUP($A22,#REF!,22,FALSE)/(VLOOKUP($A22,#REF!,22,FALSE)+VLOOKUP($A22,#REF!,23,FALSE)))</f>
        <v/>
      </c>
      <c r="AU22" s="69" t="str">
        <f>IF(ISERROR(VLOOKUP($A22,#REF!,5,FALSE))=TRUE,"",VLOOKUP($A22,#REF!,23,FALSE)/(VLOOKUP($A22,#REF!,22,FALSE)+VLOOKUP($A22,#REF!,23,FALSE)))</f>
        <v/>
      </c>
      <c r="AV22" s="35" t="str">
        <f t="shared" si="15"/>
        <v/>
      </c>
      <c r="AW22" s="68" t="str">
        <f>IF(ISERROR(VLOOKUP($A22,#REF!,5,FALSE))=TRUE,"",VLOOKUP($A22,#REF!,24,FALSE)/VLOOKUP($A22,#REF!,5,FALSE))</f>
        <v/>
      </c>
      <c r="AX22" s="68" t="str">
        <f>IF(ISERROR(VLOOKUP($A22,#REF!,5,FALSE))=TRUE,"",VLOOKUP($A22,#REF!,25,FALSE)/VLOOKUP($A22,#REF!,5,FALSE))</f>
        <v/>
      </c>
      <c r="AY22" s="14">
        <f t="shared" si="16"/>
        <v>0</v>
      </c>
      <c r="AZ22" s="65" t="s">
        <v>163</v>
      </c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9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</row>
    <row r="23" spans="1:85" x14ac:dyDescent="0.45">
      <c r="A23" s="37" t="str">
        <f>CONCATENATE(LEFT($B$3,2),"13")</f>
        <v>0113</v>
      </c>
      <c r="B23" s="36" t="str">
        <f>IF(ISERROR(VLOOKUP($A23,#REF!,4,FALSE))=TRUE,"",VLOOKUP($A23,#REF!,4,FALSE))</f>
        <v/>
      </c>
      <c r="C23" s="68" t="str">
        <f>IF(ISERROR(VLOOKUP($A23,#REF!,5,FALSE))=TRUE,"",VLOOKUP($A23,#REF!,14,FALSE)/VLOOKUP($A23,#REF!,5,FALSE))</f>
        <v/>
      </c>
      <c r="D23" s="68" t="str">
        <f>IF(ISERROR(VLOOKUP($A23,#REF!,5,FALSE))=TRUE,"",VLOOKUP($A23,#REF!,15,FALSE)/VLOOKUP($A23,#REF!,5,FALSE))</f>
        <v/>
      </c>
      <c r="E23" s="14">
        <f t="shared" si="0"/>
        <v>0</v>
      </c>
      <c r="F23" s="68" t="str">
        <f>IF(ISERROR(VLOOKUP($A23,#REF!,5,FALSE))=TRUE,"",VLOOKUP($A23,#REF!,15,FALSE)/VLOOKUP($A23,#REF!,7,FALSE))</f>
        <v/>
      </c>
      <c r="G23" s="14" t="str">
        <f t="shared" si="1"/>
        <v/>
      </c>
      <c r="H23" s="68" t="str">
        <f>IF(ISERROR(VLOOKUP($A23,#REF!,5,FALSE))=TRUE,"",VLOOKUP($A23,#REF!,15,FALSE)/VLOOKUP($A23,#REF!,9,FALSE))</f>
        <v/>
      </c>
      <c r="I23" s="14" t="str">
        <f t="shared" si="2"/>
        <v/>
      </c>
      <c r="J23" s="69" t="str">
        <f>IF(ISERROR(VLOOKUP($A23,#REF!,5,FALSE))=TRUE,"",VLOOKUP($A23,#REF!,14,FALSE)/(VLOOKUP($A23,#REF!,14,FALSE)+VLOOKUP($A23,#REF!,15,FALSE)))</f>
        <v/>
      </c>
      <c r="K23" s="69" t="str">
        <f>IF(ISERROR(VLOOKUP($A23,#REF!,5,FALSE))=TRUE,"",VLOOKUP($A23,#REF!,15,FALSE)/(VLOOKUP($A23,#REF!,14,FALSE)+VLOOKUP($A23,#REF!,15,FALSE)))</f>
        <v/>
      </c>
      <c r="L23" s="35" t="str">
        <f t="shared" si="3"/>
        <v/>
      </c>
      <c r="M23" s="68" t="str">
        <f>IF(ISERROR(VLOOKUP($A23,#REF!,5,FALSE))=TRUE,"",VLOOKUP($A23,#REF!,6,FALSE)/VLOOKUP($A23,#REF!,5,FALSE))</f>
        <v/>
      </c>
      <c r="N23" s="68" t="str">
        <f>IF(ISERROR(VLOOKUP($A23,#REF!,5,FALSE))=TRUE,"",VLOOKUP($A23,#REF!,7,FALSE)/VLOOKUP($A23,#REF!,5,FALSE))</f>
        <v/>
      </c>
      <c r="O23" s="14">
        <f t="shared" si="4"/>
        <v>0</v>
      </c>
      <c r="P23" s="68" t="str">
        <f>IF(ISERROR(VLOOKUP($A23,#REF!,5,FALSE))=TRUE,"",VLOOKUP($A23,#REF!,8,FALSE)/VLOOKUP($A23,#REF!,5,FALSE))</f>
        <v/>
      </c>
      <c r="Q23" s="68" t="str">
        <f>IF(ISERROR(VLOOKUP($A23,#REF!,5,FALSE))=TRUE,"",VLOOKUP($A23,#REF!,9,FALSE)/VLOOKUP($A23,#REF!,5,FALSE))</f>
        <v/>
      </c>
      <c r="R23" s="14">
        <f t="shared" si="5"/>
        <v>0</v>
      </c>
      <c r="S23" s="68" t="str">
        <f>IF(ISERROR(VLOOKUP($A23,#REF!,5,FALSE))=TRUE,"",VLOOKUP($A23,#REF!,18,FALSE)/VLOOKUP($A23,#REF!,5,FALSE))</f>
        <v/>
      </c>
      <c r="T23" s="68" t="str">
        <f>IF(ISERROR(VLOOKUP($A23,#REF!,5,FALSE))=TRUE,"",VLOOKUP($A23,#REF!,19,FALSE)/VLOOKUP($A23,#REF!,5,FALSE))</f>
        <v/>
      </c>
      <c r="U23" s="14">
        <f t="shared" si="6"/>
        <v>0</v>
      </c>
      <c r="V23" s="68" t="str">
        <f>IF(ISERROR(VLOOKUP($A23,#REF!,5,FALSE))=TRUE,"",VLOOKUP($A23,#REF!,19,FALSE)/VLOOKUP($A23,#REF!,21,FALSE))</f>
        <v/>
      </c>
      <c r="W23" s="14" t="str">
        <f t="shared" si="6"/>
        <v/>
      </c>
      <c r="X23" s="69" t="str">
        <f>IF(ISERROR(VLOOKUP($A23,#REF!,5,FALSE))=TRUE,"",VLOOKUP($A23,#REF!,18,FALSE)/(VLOOKUP($A23,#REF!,18,FALSE)+VLOOKUP($A23,#REF!,19,FALSE)))</f>
        <v/>
      </c>
      <c r="Y23" s="69" t="str">
        <f>IF(ISERROR(VLOOKUP($A23,#REF!,5,FALSE))=TRUE,"",VLOOKUP($A23,#REF!,19,FALSE)/(VLOOKUP($A23,#REF!,18,FALSE)+VLOOKUP($A23,#REF!,19,FALSE)))</f>
        <v/>
      </c>
      <c r="Z23" s="35" t="str">
        <f t="shared" si="7"/>
        <v/>
      </c>
      <c r="AA23" s="68" t="str">
        <f>IF(ISERROR(VLOOKUP($A23,#REF!,5,FALSE))=TRUE,"",VLOOKUP($A23,#REF!,20,FALSE)/VLOOKUP($A23,#REF!,5,FALSE))</f>
        <v/>
      </c>
      <c r="AB23" s="68" t="str">
        <f>IF(ISERROR(VLOOKUP($A23,#REF!,5,FALSE))=TRUE,"",VLOOKUP($A23,#REF!,21,FALSE)/VLOOKUP($A23,#REF!,5,FALSE))</f>
        <v/>
      </c>
      <c r="AC23" s="14">
        <f t="shared" si="8"/>
        <v>0</v>
      </c>
      <c r="AD23" s="68" t="str">
        <f>IF(ISERROR(VLOOKUP($A23,#REF!,5,FALSE))=TRUE,"",VLOOKUP($A23,#REF!,26,FALSE)/VLOOKUP($A23,#REF!,5,FALSE))</f>
        <v/>
      </c>
      <c r="AE23" s="68" t="str">
        <f>IF(ISERROR(VLOOKUP($A23,#REF!,5,FALSE))=TRUE,"",VLOOKUP($A23,#REF!,27,FALSE)/VLOOKUP($A23,#REF!,5,FALSE))</f>
        <v/>
      </c>
      <c r="AF23" s="14">
        <f t="shared" si="9"/>
        <v>0</v>
      </c>
      <c r="AG23" s="68" t="str">
        <f>IF(ISERROR(VLOOKUP($A23,#REF!,5,FALSE))=TRUE,"",VLOOKUP($A23,#REF!,27,FALSE)/VLOOKUP($A23,#REF!,29,FALSE))</f>
        <v/>
      </c>
      <c r="AH23" s="14" t="str">
        <f t="shared" si="10"/>
        <v/>
      </c>
      <c r="AI23" s="69" t="str">
        <f>IF(ISERROR(VLOOKUP($A23,#REF!,5,FALSE))=TRUE,"",VLOOKUP($A23,#REF!,26,FALSE)/(VLOOKUP($A23,#REF!,26,FALSE)+VLOOKUP($A23,#REF!,27,FALSE)))</f>
        <v/>
      </c>
      <c r="AJ23" s="69" t="str">
        <f>IF(ISERROR(VLOOKUP($A23,#REF!,5,FALSE))=TRUE,"",VLOOKUP($A23,#REF!,27,FALSE)/(VLOOKUP($A23,#REF!,26,FALSE)+VLOOKUP($A23,#REF!,27,FALSE)))</f>
        <v/>
      </c>
      <c r="AK23" s="35" t="str">
        <f t="shared" si="11"/>
        <v/>
      </c>
      <c r="AL23" s="68" t="str">
        <f>IF(ISERROR(VLOOKUP($A23,#REF!,5,FALSE))=TRUE,"",VLOOKUP($A23,#REF!,28,FALSE)/VLOOKUP($A23,#REF!,5,FALSE))</f>
        <v/>
      </c>
      <c r="AM23" s="68" t="str">
        <f>IF(ISERROR(VLOOKUP($A23,#REF!,5,FALSE))=TRUE,"",VLOOKUP($A23,#REF!,29,FALSE)/VLOOKUP($A23,#REF!,5,FALSE))</f>
        <v/>
      </c>
      <c r="AN23" s="14">
        <f t="shared" si="12"/>
        <v>0</v>
      </c>
      <c r="AO23" s="68" t="str">
        <f>IF(ISERROR(VLOOKUP($A23,#REF!,5,FALSE))=TRUE,"",VLOOKUP($A23,#REF!,22,FALSE)/VLOOKUP($A23,#REF!,5,FALSE))</f>
        <v/>
      </c>
      <c r="AP23" s="68" t="str">
        <f>IF(ISERROR(VLOOKUP($A23,#REF!,5,FALSE))=TRUE,"",VLOOKUP($A23,#REF!,23,FALSE)/VLOOKUP($A23,#REF!,5,FALSE))</f>
        <v/>
      </c>
      <c r="AQ23" s="14">
        <f t="shared" si="13"/>
        <v>0</v>
      </c>
      <c r="AR23" s="68" t="str">
        <f>IF(ISERROR(VLOOKUP($A23,#REF!,5,FALSE))=TRUE,"",VLOOKUP($A23,#REF!,23,FALSE)/VLOOKUP($A23,#REF!,25,FALSE))</f>
        <v/>
      </c>
      <c r="AS23" s="14" t="str">
        <f t="shared" si="14"/>
        <v/>
      </c>
      <c r="AT23" s="69" t="str">
        <f>IF(ISERROR(VLOOKUP($A23,#REF!,5,FALSE))=TRUE,"",VLOOKUP($A23,#REF!,22,FALSE)/(VLOOKUP($A23,#REF!,22,FALSE)+VLOOKUP($A23,#REF!,23,FALSE)))</f>
        <v/>
      </c>
      <c r="AU23" s="69" t="str">
        <f>IF(ISERROR(VLOOKUP($A23,#REF!,5,FALSE))=TRUE,"",VLOOKUP($A23,#REF!,23,FALSE)/(VLOOKUP($A23,#REF!,22,FALSE)+VLOOKUP($A23,#REF!,23,FALSE)))</f>
        <v/>
      </c>
      <c r="AV23" s="35" t="str">
        <f t="shared" si="15"/>
        <v/>
      </c>
      <c r="AW23" s="68" t="str">
        <f>IF(ISERROR(VLOOKUP($A23,#REF!,5,FALSE))=TRUE,"",VLOOKUP($A23,#REF!,24,FALSE)/VLOOKUP($A23,#REF!,5,FALSE))</f>
        <v/>
      </c>
      <c r="AX23" s="68" t="str">
        <f>IF(ISERROR(VLOOKUP($A23,#REF!,5,FALSE))=TRUE,"",VLOOKUP($A23,#REF!,25,FALSE)/VLOOKUP($A23,#REF!,5,FALSE))</f>
        <v/>
      </c>
      <c r="AY23" s="14">
        <f t="shared" si="16"/>
        <v>0</v>
      </c>
      <c r="AZ23" s="65" t="s">
        <v>164</v>
      </c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9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</row>
    <row r="24" spans="1:85" x14ac:dyDescent="0.45">
      <c r="A24" s="37" t="str">
        <f>CONCATENATE(LEFT($B$3,2),"14")</f>
        <v>0114</v>
      </c>
      <c r="B24" s="36" t="str">
        <f>IF(ISERROR(VLOOKUP($A24,#REF!,4,FALSE))=TRUE,"",VLOOKUP($A24,#REF!,4,FALSE))</f>
        <v/>
      </c>
      <c r="C24" s="68" t="str">
        <f>IF(ISERROR(VLOOKUP($A24,#REF!,5,FALSE))=TRUE,"",VLOOKUP($A24,#REF!,14,FALSE)/VLOOKUP($A24,#REF!,5,FALSE))</f>
        <v/>
      </c>
      <c r="D24" s="68" t="str">
        <f>IF(ISERROR(VLOOKUP($A24,#REF!,5,FALSE))=TRUE,"",VLOOKUP($A24,#REF!,15,FALSE)/VLOOKUP($A24,#REF!,5,FALSE))</f>
        <v/>
      </c>
      <c r="E24" s="14">
        <f t="shared" si="0"/>
        <v>0</v>
      </c>
      <c r="F24" s="68" t="str">
        <f>IF(ISERROR(VLOOKUP($A24,#REF!,5,FALSE))=TRUE,"",VLOOKUP($A24,#REF!,15,FALSE)/VLOOKUP($A24,#REF!,7,FALSE))</f>
        <v/>
      </c>
      <c r="G24" s="14" t="str">
        <f t="shared" si="1"/>
        <v/>
      </c>
      <c r="H24" s="68" t="str">
        <f>IF(ISERROR(VLOOKUP($A24,#REF!,5,FALSE))=TRUE,"",VLOOKUP($A24,#REF!,15,FALSE)/VLOOKUP($A24,#REF!,9,FALSE))</f>
        <v/>
      </c>
      <c r="I24" s="14" t="str">
        <f t="shared" si="2"/>
        <v/>
      </c>
      <c r="J24" s="69" t="str">
        <f>IF(ISERROR(VLOOKUP($A24,#REF!,5,FALSE))=TRUE,"",VLOOKUP($A24,#REF!,14,FALSE)/(VLOOKUP($A24,#REF!,14,FALSE)+VLOOKUP($A24,#REF!,15,FALSE)))</f>
        <v/>
      </c>
      <c r="K24" s="69" t="str">
        <f>IF(ISERROR(VLOOKUP($A24,#REF!,5,FALSE))=TRUE,"",VLOOKUP($A24,#REF!,15,FALSE)/(VLOOKUP($A24,#REF!,14,FALSE)+VLOOKUP($A24,#REF!,15,FALSE)))</f>
        <v/>
      </c>
      <c r="L24" s="35" t="str">
        <f t="shared" si="3"/>
        <v/>
      </c>
      <c r="M24" s="68" t="str">
        <f>IF(ISERROR(VLOOKUP($A24,#REF!,5,FALSE))=TRUE,"",VLOOKUP($A24,#REF!,6,FALSE)/VLOOKUP($A24,#REF!,5,FALSE))</f>
        <v/>
      </c>
      <c r="N24" s="68" t="str">
        <f>IF(ISERROR(VLOOKUP($A24,#REF!,5,FALSE))=TRUE,"",VLOOKUP($A24,#REF!,7,FALSE)/VLOOKUP($A24,#REF!,5,FALSE))</f>
        <v/>
      </c>
      <c r="O24" s="14">
        <f t="shared" si="4"/>
        <v>0</v>
      </c>
      <c r="P24" s="68" t="str">
        <f>IF(ISERROR(VLOOKUP($A24,#REF!,5,FALSE))=TRUE,"",VLOOKUP($A24,#REF!,8,FALSE)/VLOOKUP($A24,#REF!,5,FALSE))</f>
        <v/>
      </c>
      <c r="Q24" s="68" t="str">
        <f>IF(ISERROR(VLOOKUP($A24,#REF!,5,FALSE))=TRUE,"",VLOOKUP($A24,#REF!,9,FALSE)/VLOOKUP($A24,#REF!,5,FALSE))</f>
        <v/>
      </c>
      <c r="R24" s="14">
        <f t="shared" si="5"/>
        <v>0</v>
      </c>
      <c r="S24" s="68" t="str">
        <f>IF(ISERROR(VLOOKUP($A24,#REF!,5,FALSE))=TRUE,"",VLOOKUP($A24,#REF!,18,FALSE)/VLOOKUP($A24,#REF!,5,FALSE))</f>
        <v/>
      </c>
      <c r="T24" s="68" t="str">
        <f>IF(ISERROR(VLOOKUP($A24,#REF!,5,FALSE))=TRUE,"",VLOOKUP($A24,#REF!,19,FALSE)/VLOOKUP($A24,#REF!,5,FALSE))</f>
        <v/>
      </c>
      <c r="U24" s="14">
        <f t="shared" si="6"/>
        <v>0</v>
      </c>
      <c r="V24" s="68" t="str">
        <f>IF(ISERROR(VLOOKUP($A24,#REF!,5,FALSE))=TRUE,"",VLOOKUP($A24,#REF!,19,FALSE)/VLOOKUP($A24,#REF!,21,FALSE))</f>
        <v/>
      </c>
      <c r="W24" s="14" t="str">
        <f t="shared" si="6"/>
        <v/>
      </c>
      <c r="X24" s="69" t="str">
        <f>IF(ISERROR(VLOOKUP($A24,#REF!,5,FALSE))=TRUE,"",VLOOKUP($A24,#REF!,18,FALSE)/(VLOOKUP($A24,#REF!,18,FALSE)+VLOOKUP($A24,#REF!,19,FALSE)))</f>
        <v/>
      </c>
      <c r="Y24" s="69" t="str">
        <f>IF(ISERROR(VLOOKUP($A24,#REF!,5,FALSE))=TRUE,"",VLOOKUP($A24,#REF!,19,FALSE)/(VLOOKUP($A24,#REF!,18,FALSE)+VLOOKUP($A24,#REF!,19,FALSE)))</f>
        <v/>
      </c>
      <c r="Z24" s="35" t="str">
        <f t="shared" si="7"/>
        <v/>
      </c>
      <c r="AA24" s="68" t="str">
        <f>IF(ISERROR(VLOOKUP($A24,#REF!,5,FALSE))=TRUE,"",VLOOKUP($A24,#REF!,20,FALSE)/VLOOKUP($A24,#REF!,5,FALSE))</f>
        <v/>
      </c>
      <c r="AB24" s="68" t="str">
        <f>IF(ISERROR(VLOOKUP($A24,#REF!,5,FALSE))=TRUE,"",VLOOKUP($A24,#REF!,21,FALSE)/VLOOKUP($A24,#REF!,5,FALSE))</f>
        <v/>
      </c>
      <c r="AC24" s="14">
        <f t="shared" si="8"/>
        <v>0</v>
      </c>
      <c r="AD24" s="68" t="str">
        <f>IF(ISERROR(VLOOKUP($A24,#REF!,5,FALSE))=TRUE,"",VLOOKUP($A24,#REF!,26,FALSE)/VLOOKUP($A24,#REF!,5,FALSE))</f>
        <v/>
      </c>
      <c r="AE24" s="68" t="str">
        <f>IF(ISERROR(VLOOKUP($A24,#REF!,5,FALSE))=TRUE,"",VLOOKUP($A24,#REF!,27,FALSE)/VLOOKUP($A24,#REF!,5,FALSE))</f>
        <v/>
      </c>
      <c r="AF24" s="14">
        <f t="shared" si="9"/>
        <v>0</v>
      </c>
      <c r="AG24" s="68" t="str">
        <f>IF(ISERROR(VLOOKUP($A24,#REF!,5,FALSE))=TRUE,"",VLOOKUP($A24,#REF!,27,FALSE)/VLOOKUP($A24,#REF!,29,FALSE))</f>
        <v/>
      </c>
      <c r="AH24" s="14" t="str">
        <f t="shared" si="10"/>
        <v/>
      </c>
      <c r="AI24" s="69" t="str">
        <f>IF(ISERROR(VLOOKUP($A24,#REF!,5,FALSE))=TRUE,"",VLOOKUP($A24,#REF!,26,FALSE)/(VLOOKUP($A24,#REF!,26,FALSE)+VLOOKUP($A24,#REF!,27,FALSE)))</f>
        <v/>
      </c>
      <c r="AJ24" s="69" t="str">
        <f>IF(ISERROR(VLOOKUP($A24,#REF!,5,FALSE))=TRUE,"",VLOOKUP($A24,#REF!,27,FALSE)/(VLOOKUP($A24,#REF!,26,FALSE)+VLOOKUP($A24,#REF!,27,FALSE)))</f>
        <v/>
      </c>
      <c r="AK24" s="35" t="str">
        <f t="shared" si="11"/>
        <v/>
      </c>
      <c r="AL24" s="68" t="str">
        <f>IF(ISERROR(VLOOKUP($A24,#REF!,5,FALSE))=TRUE,"",VLOOKUP($A24,#REF!,28,FALSE)/VLOOKUP($A24,#REF!,5,FALSE))</f>
        <v/>
      </c>
      <c r="AM24" s="68" t="str">
        <f>IF(ISERROR(VLOOKUP($A24,#REF!,5,FALSE))=TRUE,"",VLOOKUP($A24,#REF!,29,FALSE)/VLOOKUP($A24,#REF!,5,FALSE))</f>
        <v/>
      </c>
      <c r="AN24" s="14">
        <f t="shared" si="12"/>
        <v>0</v>
      </c>
      <c r="AO24" s="68" t="str">
        <f>IF(ISERROR(VLOOKUP($A24,#REF!,5,FALSE))=TRUE,"",VLOOKUP($A24,#REF!,22,FALSE)/VLOOKUP($A24,#REF!,5,FALSE))</f>
        <v/>
      </c>
      <c r="AP24" s="68" t="str">
        <f>IF(ISERROR(VLOOKUP($A24,#REF!,5,FALSE))=TRUE,"",VLOOKUP($A24,#REF!,23,FALSE)/VLOOKUP($A24,#REF!,5,FALSE))</f>
        <v/>
      </c>
      <c r="AQ24" s="14">
        <f t="shared" si="13"/>
        <v>0</v>
      </c>
      <c r="AR24" s="68" t="str">
        <f>IF(ISERROR(VLOOKUP($A24,#REF!,5,FALSE))=TRUE,"",VLOOKUP($A24,#REF!,23,FALSE)/VLOOKUP($A24,#REF!,25,FALSE))</f>
        <v/>
      </c>
      <c r="AS24" s="14" t="str">
        <f t="shared" si="14"/>
        <v/>
      </c>
      <c r="AT24" s="69" t="str">
        <f>IF(ISERROR(VLOOKUP($A24,#REF!,5,FALSE))=TRUE,"",VLOOKUP($A24,#REF!,22,FALSE)/(VLOOKUP($A24,#REF!,22,FALSE)+VLOOKUP($A24,#REF!,23,FALSE)))</f>
        <v/>
      </c>
      <c r="AU24" s="69" t="str">
        <f>IF(ISERROR(VLOOKUP($A24,#REF!,5,FALSE))=TRUE,"",VLOOKUP($A24,#REF!,23,FALSE)/(VLOOKUP($A24,#REF!,22,FALSE)+VLOOKUP($A24,#REF!,23,FALSE)))</f>
        <v/>
      </c>
      <c r="AV24" s="35" t="str">
        <f t="shared" si="15"/>
        <v/>
      </c>
      <c r="AW24" s="68" t="str">
        <f>IF(ISERROR(VLOOKUP($A24,#REF!,5,FALSE))=TRUE,"",VLOOKUP($A24,#REF!,24,FALSE)/VLOOKUP($A24,#REF!,5,FALSE))</f>
        <v/>
      </c>
      <c r="AX24" s="68" t="str">
        <f>IF(ISERROR(VLOOKUP($A24,#REF!,5,FALSE))=TRUE,"",VLOOKUP($A24,#REF!,25,FALSE)/VLOOKUP($A24,#REF!,5,FALSE))</f>
        <v/>
      </c>
      <c r="AY24" s="14">
        <f t="shared" si="16"/>
        <v>0</v>
      </c>
      <c r="AZ24" s="65" t="s">
        <v>165</v>
      </c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9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</row>
    <row r="25" spans="1:85" x14ac:dyDescent="0.45">
      <c r="A25" s="37" t="str">
        <f>CONCATENATE(LEFT($B$3,2),"15")</f>
        <v>0115</v>
      </c>
      <c r="B25" s="36" t="str">
        <f>IF(ISERROR(VLOOKUP($A25,#REF!,4,FALSE))=TRUE,"",VLOOKUP($A25,#REF!,4,FALSE))</f>
        <v/>
      </c>
      <c r="C25" s="68" t="str">
        <f>IF(ISERROR(VLOOKUP($A25,#REF!,5,FALSE))=TRUE,"",VLOOKUP($A25,#REF!,14,FALSE)/VLOOKUP($A25,#REF!,5,FALSE))</f>
        <v/>
      </c>
      <c r="D25" s="68" t="str">
        <f>IF(ISERROR(VLOOKUP($A25,#REF!,5,FALSE))=TRUE,"",VLOOKUP($A25,#REF!,15,FALSE)/VLOOKUP($A25,#REF!,5,FALSE))</f>
        <v/>
      </c>
      <c r="E25" s="14">
        <f t="shared" si="0"/>
        <v>0</v>
      </c>
      <c r="F25" s="68" t="str">
        <f>IF(ISERROR(VLOOKUP($A25,#REF!,5,FALSE))=TRUE,"",VLOOKUP($A25,#REF!,15,FALSE)/VLOOKUP($A25,#REF!,7,FALSE))</f>
        <v/>
      </c>
      <c r="G25" s="14" t="str">
        <f t="shared" si="1"/>
        <v/>
      </c>
      <c r="H25" s="68" t="str">
        <f>IF(ISERROR(VLOOKUP($A25,#REF!,5,FALSE))=TRUE,"",VLOOKUP($A25,#REF!,15,FALSE)/VLOOKUP($A25,#REF!,9,FALSE))</f>
        <v/>
      </c>
      <c r="I25" s="14" t="str">
        <f t="shared" si="2"/>
        <v/>
      </c>
      <c r="J25" s="69" t="str">
        <f>IF(ISERROR(VLOOKUP($A25,#REF!,5,FALSE))=TRUE,"",VLOOKUP($A25,#REF!,14,FALSE)/(VLOOKUP($A25,#REF!,14,FALSE)+VLOOKUP($A25,#REF!,15,FALSE)))</f>
        <v/>
      </c>
      <c r="K25" s="69" t="str">
        <f>IF(ISERROR(VLOOKUP($A25,#REF!,5,FALSE))=TRUE,"",VLOOKUP($A25,#REF!,15,FALSE)/(VLOOKUP($A25,#REF!,14,FALSE)+VLOOKUP($A25,#REF!,15,FALSE)))</f>
        <v/>
      </c>
      <c r="L25" s="35" t="str">
        <f t="shared" si="3"/>
        <v/>
      </c>
      <c r="M25" s="68" t="str">
        <f>IF(ISERROR(VLOOKUP($A25,#REF!,5,FALSE))=TRUE,"",VLOOKUP($A25,#REF!,6,FALSE)/VLOOKUP($A25,#REF!,5,FALSE))</f>
        <v/>
      </c>
      <c r="N25" s="68" t="str">
        <f>IF(ISERROR(VLOOKUP($A25,#REF!,5,FALSE))=TRUE,"",VLOOKUP($A25,#REF!,7,FALSE)/VLOOKUP($A25,#REF!,5,FALSE))</f>
        <v/>
      </c>
      <c r="O25" s="14">
        <f t="shared" si="4"/>
        <v>0</v>
      </c>
      <c r="P25" s="68" t="str">
        <f>IF(ISERROR(VLOOKUP($A25,#REF!,5,FALSE))=TRUE,"",VLOOKUP($A25,#REF!,8,FALSE)/VLOOKUP($A25,#REF!,5,FALSE))</f>
        <v/>
      </c>
      <c r="Q25" s="68" t="str">
        <f>IF(ISERROR(VLOOKUP($A25,#REF!,5,FALSE))=TRUE,"",VLOOKUP($A25,#REF!,9,FALSE)/VLOOKUP($A25,#REF!,5,FALSE))</f>
        <v/>
      </c>
      <c r="R25" s="14">
        <f t="shared" si="5"/>
        <v>0</v>
      </c>
      <c r="S25" s="68" t="str">
        <f>IF(ISERROR(VLOOKUP($A25,#REF!,5,FALSE))=TRUE,"",VLOOKUP($A25,#REF!,18,FALSE)/VLOOKUP($A25,#REF!,5,FALSE))</f>
        <v/>
      </c>
      <c r="T25" s="68" t="str">
        <f>IF(ISERROR(VLOOKUP($A25,#REF!,5,FALSE))=TRUE,"",VLOOKUP($A25,#REF!,19,FALSE)/VLOOKUP($A25,#REF!,5,FALSE))</f>
        <v/>
      </c>
      <c r="U25" s="14">
        <f t="shared" si="6"/>
        <v>0</v>
      </c>
      <c r="V25" s="68" t="str">
        <f>IF(ISERROR(VLOOKUP($A25,#REF!,5,FALSE))=TRUE,"",VLOOKUP($A25,#REF!,19,FALSE)/VLOOKUP($A25,#REF!,21,FALSE))</f>
        <v/>
      </c>
      <c r="W25" s="14" t="str">
        <f t="shared" si="6"/>
        <v/>
      </c>
      <c r="X25" s="69" t="str">
        <f>IF(ISERROR(VLOOKUP($A25,#REF!,5,FALSE))=TRUE,"",VLOOKUP($A25,#REF!,18,FALSE)/(VLOOKUP($A25,#REF!,18,FALSE)+VLOOKUP($A25,#REF!,19,FALSE)))</f>
        <v/>
      </c>
      <c r="Y25" s="69" t="str">
        <f>IF(ISERROR(VLOOKUP($A25,#REF!,5,FALSE))=TRUE,"",VLOOKUP($A25,#REF!,19,FALSE)/(VLOOKUP($A25,#REF!,18,FALSE)+VLOOKUP($A25,#REF!,19,FALSE)))</f>
        <v/>
      </c>
      <c r="Z25" s="35" t="str">
        <f t="shared" si="7"/>
        <v/>
      </c>
      <c r="AA25" s="68" t="str">
        <f>IF(ISERROR(VLOOKUP($A25,#REF!,5,FALSE))=TRUE,"",VLOOKUP($A25,#REF!,20,FALSE)/VLOOKUP($A25,#REF!,5,FALSE))</f>
        <v/>
      </c>
      <c r="AB25" s="68" t="str">
        <f>IF(ISERROR(VLOOKUP($A25,#REF!,5,FALSE))=TRUE,"",VLOOKUP($A25,#REF!,21,FALSE)/VLOOKUP($A25,#REF!,5,FALSE))</f>
        <v/>
      </c>
      <c r="AC25" s="14">
        <f t="shared" si="8"/>
        <v>0</v>
      </c>
      <c r="AD25" s="68" t="str">
        <f>IF(ISERROR(VLOOKUP($A25,#REF!,5,FALSE))=TRUE,"",VLOOKUP($A25,#REF!,26,FALSE)/VLOOKUP($A25,#REF!,5,FALSE))</f>
        <v/>
      </c>
      <c r="AE25" s="68" t="str">
        <f>IF(ISERROR(VLOOKUP($A25,#REF!,5,FALSE))=TRUE,"",VLOOKUP($A25,#REF!,27,FALSE)/VLOOKUP($A25,#REF!,5,FALSE))</f>
        <v/>
      </c>
      <c r="AF25" s="14">
        <f t="shared" si="9"/>
        <v>0</v>
      </c>
      <c r="AG25" s="68" t="str">
        <f>IF(ISERROR(VLOOKUP($A25,#REF!,5,FALSE))=TRUE,"",VLOOKUP($A25,#REF!,27,FALSE)/VLOOKUP($A25,#REF!,29,FALSE))</f>
        <v/>
      </c>
      <c r="AH25" s="14" t="str">
        <f t="shared" si="10"/>
        <v/>
      </c>
      <c r="AI25" s="69" t="str">
        <f>IF(ISERROR(VLOOKUP($A25,#REF!,5,FALSE))=TRUE,"",VLOOKUP($A25,#REF!,26,FALSE)/(VLOOKUP($A25,#REF!,26,FALSE)+VLOOKUP($A25,#REF!,27,FALSE)))</f>
        <v/>
      </c>
      <c r="AJ25" s="69" t="str">
        <f>IF(ISERROR(VLOOKUP($A25,#REF!,5,FALSE))=TRUE,"",VLOOKUP($A25,#REF!,27,FALSE)/(VLOOKUP($A25,#REF!,26,FALSE)+VLOOKUP($A25,#REF!,27,FALSE)))</f>
        <v/>
      </c>
      <c r="AK25" s="35" t="str">
        <f t="shared" si="11"/>
        <v/>
      </c>
      <c r="AL25" s="68" t="str">
        <f>IF(ISERROR(VLOOKUP($A25,#REF!,5,FALSE))=TRUE,"",VLOOKUP($A25,#REF!,28,FALSE)/VLOOKUP($A25,#REF!,5,FALSE))</f>
        <v/>
      </c>
      <c r="AM25" s="68" t="str">
        <f>IF(ISERROR(VLOOKUP($A25,#REF!,5,FALSE))=TRUE,"",VLOOKUP($A25,#REF!,29,FALSE)/VLOOKUP($A25,#REF!,5,FALSE))</f>
        <v/>
      </c>
      <c r="AN25" s="14">
        <f t="shared" si="12"/>
        <v>0</v>
      </c>
      <c r="AO25" s="68" t="str">
        <f>IF(ISERROR(VLOOKUP($A25,#REF!,5,FALSE))=TRUE,"",VLOOKUP($A25,#REF!,22,FALSE)/VLOOKUP($A25,#REF!,5,FALSE))</f>
        <v/>
      </c>
      <c r="AP25" s="68" t="str">
        <f>IF(ISERROR(VLOOKUP($A25,#REF!,5,FALSE))=TRUE,"",VLOOKUP($A25,#REF!,23,FALSE)/VLOOKUP($A25,#REF!,5,FALSE))</f>
        <v/>
      </c>
      <c r="AQ25" s="14">
        <f t="shared" si="13"/>
        <v>0</v>
      </c>
      <c r="AR25" s="68" t="str">
        <f>IF(ISERROR(VLOOKUP($A25,#REF!,5,FALSE))=TRUE,"",VLOOKUP($A25,#REF!,23,FALSE)/VLOOKUP($A25,#REF!,25,FALSE))</f>
        <v/>
      </c>
      <c r="AS25" s="14" t="str">
        <f t="shared" si="14"/>
        <v/>
      </c>
      <c r="AT25" s="69" t="str">
        <f>IF(ISERROR(VLOOKUP($A25,#REF!,5,FALSE))=TRUE,"",VLOOKUP($A25,#REF!,22,FALSE)/(VLOOKUP($A25,#REF!,22,FALSE)+VLOOKUP($A25,#REF!,23,FALSE)))</f>
        <v/>
      </c>
      <c r="AU25" s="69" t="str">
        <f>IF(ISERROR(VLOOKUP($A25,#REF!,5,FALSE))=TRUE,"",VLOOKUP($A25,#REF!,23,FALSE)/(VLOOKUP($A25,#REF!,22,FALSE)+VLOOKUP($A25,#REF!,23,FALSE)))</f>
        <v/>
      </c>
      <c r="AV25" s="35" t="str">
        <f t="shared" si="15"/>
        <v/>
      </c>
      <c r="AW25" s="68" t="str">
        <f>IF(ISERROR(VLOOKUP($A25,#REF!,5,FALSE))=TRUE,"",VLOOKUP($A25,#REF!,24,FALSE)/VLOOKUP($A25,#REF!,5,FALSE))</f>
        <v/>
      </c>
      <c r="AX25" s="68" t="str">
        <f>IF(ISERROR(VLOOKUP($A25,#REF!,5,FALSE))=TRUE,"",VLOOKUP($A25,#REF!,25,FALSE)/VLOOKUP($A25,#REF!,5,FALSE))</f>
        <v/>
      </c>
      <c r="AY25" s="14">
        <f t="shared" si="16"/>
        <v>0</v>
      </c>
      <c r="AZ25" s="65" t="s">
        <v>166</v>
      </c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9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</row>
    <row r="26" spans="1:85" x14ac:dyDescent="0.45">
      <c r="A26" s="37" t="str">
        <f>CONCATENATE(LEFT($B$3,2),"16")</f>
        <v>0116</v>
      </c>
      <c r="B26" s="36" t="str">
        <f>IF(ISERROR(VLOOKUP($A26,#REF!,4,FALSE))=TRUE,"",VLOOKUP($A26,#REF!,4,FALSE))</f>
        <v/>
      </c>
      <c r="C26" s="68" t="str">
        <f>IF(ISERROR(VLOOKUP($A26,#REF!,5,FALSE))=TRUE,"",VLOOKUP($A26,#REF!,14,FALSE)/VLOOKUP($A26,#REF!,5,FALSE))</f>
        <v/>
      </c>
      <c r="D26" s="68" t="str">
        <f>IF(ISERROR(VLOOKUP($A26,#REF!,5,FALSE))=TRUE,"",VLOOKUP($A26,#REF!,15,FALSE)/VLOOKUP($A26,#REF!,5,FALSE))</f>
        <v/>
      </c>
      <c r="E26" s="14">
        <f t="shared" si="0"/>
        <v>0</v>
      </c>
      <c r="F26" s="68" t="str">
        <f>IF(ISERROR(VLOOKUP($A26,#REF!,5,FALSE))=TRUE,"",VLOOKUP($A26,#REF!,15,FALSE)/VLOOKUP($A26,#REF!,7,FALSE))</f>
        <v/>
      </c>
      <c r="G26" s="14" t="str">
        <f t="shared" si="1"/>
        <v/>
      </c>
      <c r="H26" s="68" t="str">
        <f>IF(ISERROR(VLOOKUP($A26,#REF!,5,FALSE))=TRUE,"",VLOOKUP($A26,#REF!,15,FALSE)/VLOOKUP($A26,#REF!,9,FALSE))</f>
        <v/>
      </c>
      <c r="I26" s="14" t="str">
        <f t="shared" si="2"/>
        <v/>
      </c>
      <c r="J26" s="69" t="str">
        <f>IF(ISERROR(VLOOKUP($A26,#REF!,5,FALSE))=TRUE,"",VLOOKUP($A26,#REF!,14,FALSE)/(VLOOKUP($A26,#REF!,14,FALSE)+VLOOKUP($A26,#REF!,15,FALSE)))</f>
        <v/>
      </c>
      <c r="K26" s="69" t="str">
        <f>IF(ISERROR(VLOOKUP($A26,#REF!,5,FALSE))=TRUE,"",VLOOKUP($A26,#REF!,15,FALSE)/(VLOOKUP($A26,#REF!,14,FALSE)+VLOOKUP($A26,#REF!,15,FALSE)))</f>
        <v/>
      </c>
      <c r="L26" s="35" t="str">
        <f t="shared" si="3"/>
        <v/>
      </c>
      <c r="M26" s="68" t="str">
        <f>IF(ISERROR(VLOOKUP($A26,#REF!,5,FALSE))=TRUE,"",VLOOKUP($A26,#REF!,6,FALSE)/VLOOKUP($A26,#REF!,5,FALSE))</f>
        <v/>
      </c>
      <c r="N26" s="68" t="str">
        <f>IF(ISERROR(VLOOKUP($A26,#REF!,5,FALSE))=TRUE,"",VLOOKUP($A26,#REF!,7,FALSE)/VLOOKUP($A26,#REF!,5,FALSE))</f>
        <v/>
      </c>
      <c r="O26" s="14">
        <f t="shared" si="4"/>
        <v>0</v>
      </c>
      <c r="P26" s="68" t="str">
        <f>IF(ISERROR(VLOOKUP($A26,#REF!,5,FALSE))=TRUE,"",VLOOKUP($A26,#REF!,8,FALSE)/VLOOKUP($A26,#REF!,5,FALSE))</f>
        <v/>
      </c>
      <c r="Q26" s="68" t="str">
        <f>IF(ISERROR(VLOOKUP($A26,#REF!,5,FALSE))=TRUE,"",VLOOKUP($A26,#REF!,9,FALSE)/VLOOKUP($A26,#REF!,5,FALSE))</f>
        <v/>
      </c>
      <c r="R26" s="14">
        <f t="shared" si="5"/>
        <v>0</v>
      </c>
      <c r="S26" s="68" t="str">
        <f>IF(ISERROR(VLOOKUP($A26,#REF!,5,FALSE))=TRUE,"",VLOOKUP($A26,#REF!,18,FALSE)/VLOOKUP($A26,#REF!,5,FALSE))</f>
        <v/>
      </c>
      <c r="T26" s="68" t="str">
        <f>IF(ISERROR(VLOOKUP($A26,#REF!,5,FALSE))=TRUE,"",VLOOKUP($A26,#REF!,19,FALSE)/VLOOKUP($A26,#REF!,5,FALSE))</f>
        <v/>
      </c>
      <c r="U26" s="14">
        <f t="shared" si="6"/>
        <v>0</v>
      </c>
      <c r="V26" s="68" t="str">
        <f>IF(ISERROR(VLOOKUP($A26,#REF!,5,FALSE))=TRUE,"",VLOOKUP($A26,#REF!,19,FALSE)/VLOOKUP($A26,#REF!,21,FALSE))</f>
        <v/>
      </c>
      <c r="W26" s="14" t="str">
        <f t="shared" si="6"/>
        <v/>
      </c>
      <c r="X26" s="69" t="str">
        <f>IF(ISERROR(VLOOKUP($A26,#REF!,5,FALSE))=TRUE,"",VLOOKUP($A26,#REF!,18,FALSE)/(VLOOKUP($A26,#REF!,18,FALSE)+VLOOKUP($A26,#REF!,19,FALSE)))</f>
        <v/>
      </c>
      <c r="Y26" s="69" t="str">
        <f>IF(ISERROR(VLOOKUP($A26,#REF!,5,FALSE))=TRUE,"",VLOOKUP($A26,#REF!,19,FALSE)/(VLOOKUP($A26,#REF!,18,FALSE)+VLOOKUP($A26,#REF!,19,FALSE)))</f>
        <v/>
      </c>
      <c r="Z26" s="35" t="str">
        <f t="shared" si="7"/>
        <v/>
      </c>
      <c r="AA26" s="68" t="str">
        <f>IF(ISERROR(VLOOKUP($A26,#REF!,5,FALSE))=TRUE,"",VLOOKUP($A26,#REF!,20,FALSE)/VLOOKUP($A26,#REF!,5,FALSE))</f>
        <v/>
      </c>
      <c r="AB26" s="68" t="str">
        <f>IF(ISERROR(VLOOKUP($A26,#REF!,5,FALSE))=TRUE,"",VLOOKUP($A26,#REF!,21,FALSE)/VLOOKUP($A26,#REF!,5,FALSE))</f>
        <v/>
      </c>
      <c r="AC26" s="14">
        <f t="shared" si="8"/>
        <v>0</v>
      </c>
      <c r="AD26" s="68" t="str">
        <f>IF(ISERROR(VLOOKUP($A26,#REF!,5,FALSE))=TRUE,"",VLOOKUP($A26,#REF!,26,FALSE)/VLOOKUP($A26,#REF!,5,FALSE))</f>
        <v/>
      </c>
      <c r="AE26" s="68" t="str">
        <f>IF(ISERROR(VLOOKUP($A26,#REF!,5,FALSE))=TRUE,"",VLOOKUP($A26,#REF!,27,FALSE)/VLOOKUP($A26,#REF!,5,FALSE))</f>
        <v/>
      </c>
      <c r="AF26" s="14">
        <f t="shared" si="9"/>
        <v>0</v>
      </c>
      <c r="AG26" s="68" t="str">
        <f>IF(ISERROR(VLOOKUP($A26,#REF!,5,FALSE))=TRUE,"",VLOOKUP($A26,#REF!,27,FALSE)/VLOOKUP($A26,#REF!,29,FALSE))</f>
        <v/>
      </c>
      <c r="AH26" s="14" t="str">
        <f t="shared" si="10"/>
        <v/>
      </c>
      <c r="AI26" s="69" t="str">
        <f>IF(ISERROR(VLOOKUP($A26,#REF!,5,FALSE))=TRUE,"",VLOOKUP($A26,#REF!,26,FALSE)/(VLOOKUP($A26,#REF!,26,FALSE)+VLOOKUP($A26,#REF!,27,FALSE)))</f>
        <v/>
      </c>
      <c r="AJ26" s="69" t="str">
        <f>IF(ISERROR(VLOOKUP($A26,#REF!,5,FALSE))=TRUE,"",VLOOKUP($A26,#REF!,27,FALSE)/(VLOOKUP($A26,#REF!,26,FALSE)+VLOOKUP($A26,#REF!,27,FALSE)))</f>
        <v/>
      </c>
      <c r="AK26" s="35" t="str">
        <f t="shared" si="11"/>
        <v/>
      </c>
      <c r="AL26" s="68" t="str">
        <f>IF(ISERROR(VLOOKUP($A26,#REF!,5,FALSE))=TRUE,"",VLOOKUP($A26,#REF!,28,FALSE)/VLOOKUP($A26,#REF!,5,FALSE))</f>
        <v/>
      </c>
      <c r="AM26" s="68" t="str">
        <f>IF(ISERROR(VLOOKUP($A26,#REF!,5,FALSE))=TRUE,"",VLOOKUP($A26,#REF!,29,FALSE)/VLOOKUP($A26,#REF!,5,FALSE))</f>
        <v/>
      </c>
      <c r="AN26" s="14">
        <f t="shared" si="12"/>
        <v>0</v>
      </c>
      <c r="AO26" s="68" t="str">
        <f>IF(ISERROR(VLOOKUP($A26,#REF!,5,FALSE))=TRUE,"",VLOOKUP($A26,#REF!,22,FALSE)/VLOOKUP($A26,#REF!,5,FALSE))</f>
        <v/>
      </c>
      <c r="AP26" s="68" t="str">
        <f>IF(ISERROR(VLOOKUP($A26,#REF!,5,FALSE))=TRUE,"",VLOOKUP($A26,#REF!,23,FALSE)/VLOOKUP($A26,#REF!,5,FALSE))</f>
        <v/>
      </c>
      <c r="AQ26" s="14">
        <f t="shared" si="13"/>
        <v>0</v>
      </c>
      <c r="AR26" s="68" t="str">
        <f>IF(ISERROR(VLOOKUP($A26,#REF!,5,FALSE))=TRUE,"",VLOOKUP($A26,#REF!,23,FALSE)/VLOOKUP($A26,#REF!,25,FALSE))</f>
        <v/>
      </c>
      <c r="AS26" s="14" t="str">
        <f t="shared" si="14"/>
        <v/>
      </c>
      <c r="AT26" s="69" t="str">
        <f>IF(ISERROR(VLOOKUP($A26,#REF!,5,FALSE))=TRUE,"",VLOOKUP($A26,#REF!,22,FALSE)/(VLOOKUP($A26,#REF!,22,FALSE)+VLOOKUP($A26,#REF!,23,FALSE)))</f>
        <v/>
      </c>
      <c r="AU26" s="69" t="str">
        <f>IF(ISERROR(VLOOKUP($A26,#REF!,5,FALSE))=TRUE,"",VLOOKUP($A26,#REF!,23,FALSE)/(VLOOKUP($A26,#REF!,22,FALSE)+VLOOKUP($A26,#REF!,23,FALSE)))</f>
        <v/>
      </c>
      <c r="AV26" s="35" t="str">
        <f t="shared" si="15"/>
        <v/>
      </c>
      <c r="AW26" s="68" t="str">
        <f>IF(ISERROR(VLOOKUP($A26,#REF!,5,FALSE))=TRUE,"",VLOOKUP($A26,#REF!,24,FALSE)/VLOOKUP($A26,#REF!,5,FALSE))</f>
        <v/>
      </c>
      <c r="AX26" s="68" t="str">
        <f>IF(ISERROR(VLOOKUP($A26,#REF!,5,FALSE))=TRUE,"",VLOOKUP($A26,#REF!,25,FALSE)/VLOOKUP($A26,#REF!,5,FALSE))</f>
        <v/>
      </c>
      <c r="AY26" s="14">
        <f t="shared" si="16"/>
        <v>0</v>
      </c>
      <c r="AZ26" s="65" t="s">
        <v>167</v>
      </c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9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</row>
    <row r="27" spans="1:85" x14ac:dyDescent="0.45">
      <c r="A27" s="37" t="str">
        <f>CONCATENATE(LEFT($B$3,2),"17")</f>
        <v>0117</v>
      </c>
      <c r="B27" s="36" t="str">
        <f>IF(ISERROR(VLOOKUP($A27,#REF!,4,FALSE))=TRUE,"",VLOOKUP($A27,#REF!,4,FALSE))</f>
        <v/>
      </c>
      <c r="C27" s="68" t="str">
        <f>IF(ISERROR(VLOOKUP($A27,#REF!,5,FALSE))=TRUE,"",VLOOKUP($A27,#REF!,14,FALSE)/VLOOKUP($A27,#REF!,5,FALSE))</f>
        <v/>
      </c>
      <c r="D27" s="68" t="str">
        <f>IF(ISERROR(VLOOKUP($A27,#REF!,5,FALSE))=TRUE,"",VLOOKUP($A27,#REF!,15,FALSE)/VLOOKUP($A27,#REF!,5,FALSE))</f>
        <v/>
      </c>
      <c r="E27" s="14">
        <f t="shared" si="0"/>
        <v>0</v>
      </c>
      <c r="F27" s="68" t="str">
        <f>IF(ISERROR(VLOOKUP($A27,#REF!,5,FALSE))=TRUE,"",VLOOKUP($A27,#REF!,15,FALSE)/VLOOKUP($A27,#REF!,7,FALSE))</f>
        <v/>
      </c>
      <c r="G27" s="14" t="str">
        <f t="shared" si="1"/>
        <v/>
      </c>
      <c r="H27" s="68" t="str">
        <f>IF(ISERROR(VLOOKUP($A27,#REF!,5,FALSE))=TRUE,"",VLOOKUP($A27,#REF!,15,FALSE)/VLOOKUP($A27,#REF!,9,FALSE))</f>
        <v/>
      </c>
      <c r="I27" s="14" t="str">
        <f t="shared" si="2"/>
        <v/>
      </c>
      <c r="J27" s="69" t="str">
        <f>IF(ISERROR(VLOOKUP($A27,#REF!,5,FALSE))=TRUE,"",VLOOKUP($A27,#REF!,14,FALSE)/(VLOOKUP($A27,#REF!,14,FALSE)+VLOOKUP($A27,#REF!,15,FALSE)))</f>
        <v/>
      </c>
      <c r="K27" s="69" t="str">
        <f>IF(ISERROR(VLOOKUP($A27,#REF!,5,FALSE))=TRUE,"",VLOOKUP($A27,#REF!,15,FALSE)/(VLOOKUP($A27,#REF!,14,FALSE)+VLOOKUP($A27,#REF!,15,FALSE)))</f>
        <v/>
      </c>
      <c r="L27" s="35" t="str">
        <f t="shared" si="3"/>
        <v/>
      </c>
      <c r="M27" s="68" t="str">
        <f>IF(ISERROR(VLOOKUP($A27,#REF!,5,FALSE))=TRUE,"",VLOOKUP($A27,#REF!,6,FALSE)/VLOOKUP($A27,#REF!,5,FALSE))</f>
        <v/>
      </c>
      <c r="N27" s="68" t="str">
        <f>IF(ISERROR(VLOOKUP($A27,#REF!,5,FALSE))=TRUE,"",VLOOKUP($A27,#REF!,7,FALSE)/VLOOKUP($A27,#REF!,5,FALSE))</f>
        <v/>
      </c>
      <c r="O27" s="14">
        <f t="shared" si="4"/>
        <v>0</v>
      </c>
      <c r="P27" s="68" t="str">
        <f>IF(ISERROR(VLOOKUP($A27,#REF!,5,FALSE))=TRUE,"",VLOOKUP($A27,#REF!,8,FALSE)/VLOOKUP($A27,#REF!,5,FALSE))</f>
        <v/>
      </c>
      <c r="Q27" s="68" t="str">
        <f>IF(ISERROR(VLOOKUP($A27,#REF!,5,FALSE))=TRUE,"",VLOOKUP($A27,#REF!,9,FALSE)/VLOOKUP($A27,#REF!,5,FALSE))</f>
        <v/>
      </c>
      <c r="R27" s="14">
        <f t="shared" si="5"/>
        <v>0</v>
      </c>
      <c r="S27" s="68" t="str">
        <f>IF(ISERROR(VLOOKUP($A27,#REF!,5,FALSE))=TRUE,"",VLOOKUP($A27,#REF!,18,FALSE)/VLOOKUP($A27,#REF!,5,FALSE))</f>
        <v/>
      </c>
      <c r="T27" s="68" t="str">
        <f>IF(ISERROR(VLOOKUP($A27,#REF!,5,FALSE))=TRUE,"",VLOOKUP($A27,#REF!,19,FALSE)/VLOOKUP($A27,#REF!,5,FALSE))</f>
        <v/>
      </c>
      <c r="U27" s="14">
        <f t="shared" si="6"/>
        <v>0</v>
      </c>
      <c r="V27" s="68" t="str">
        <f>IF(ISERROR(VLOOKUP($A27,#REF!,5,FALSE))=TRUE,"",VLOOKUP($A27,#REF!,19,FALSE)/VLOOKUP($A27,#REF!,21,FALSE))</f>
        <v/>
      </c>
      <c r="W27" s="14" t="str">
        <f t="shared" si="6"/>
        <v/>
      </c>
      <c r="X27" s="69" t="str">
        <f>IF(ISERROR(VLOOKUP($A27,#REF!,5,FALSE))=TRUE,"",VLOOKUP($A27,#REF!,18,FALSE)/(VLOOKUP($A27,#REF!,18,FALSE)+VLOOKUP($A27,#REF!,19,FALSE)))</f>
        <v/>
      </c>
      <c r="Y27" s="69" t="str">
        <f>IF(ISERROR(VLOOKUP($A27,#REF!,5,FALSE))=TRUE,"",VLOOKUP($A27,#REF!,19,FALSE)/(VLOOKUP($A27,#REF!,18,FALSE)+VLOOKUP($A27,#REF!,19,FALSE)))</f>
        <v/>
      </c>
      <c r="Z27" s="35" t="str">
        <f t="shared" si="7"/>
        <v/>
      </c>
      <c r="AA27" s="68" t="str">
        <f>IF(ISERROR(VLOOKUP($A27,#REF!,5,FALSE))=TRUE,"",VLOOKUP($A27,#REF!,20,FALSE)/VLOOKUP($A27,#REF!,5,FALSE))</f>
        <v/>
      </c>
      <c r="AB27" s="68" t="str">
        <f>IF(ISERROR(VLOOKUP($A27,#REF!,5,FALSE))=TRUE,"",VLOOKUP($A27,#REF!,21,FALSE)/VLOOKUP($A27,#REF!,5,FALSE))</f>
        <v/>
      </c>
      <c r="AC27" s="14">
        <f t="shared" si="8"/>
        <v>0</v>
      </c>
      <c r="AD27" s="68" t="str">
        <f>IF(ISERROR(VLOOKUP($A27,#REF!,5,FALSE))=TRUE,"",VLOOKUP($A27,#REF!,26,FALSE)/VLOOKUP($A27,#REF!,5,FALSE))</f>
        <v/>
      </c>
      <c r="AE27" s="68" t="str">
        <f>IF(ISERROR(VLOOKUP($A27,#REF!,5,FALSE))=TRUE,"",VLOOKUP($A27,#REF!,27,FALSE)/VLOOKUP($A27,#REF!,5,FALSE))</f>
        <v/>
      </c>
      <c r="AF27" s="14">
        <f t="shared" si="9"/>
        <v>0</v>
      </c>
      <c r="AG27" s="68" t="str">
        <f>IF(ISERROR(VLOOKUP($A27,#REF!,5,FALSE))=TRUE,"",VLOOKUP($A27,#REF!,27,FALSE)/VLOOKUP($A27,#REF!,29,FALSE))</f>
        <v/>
      </c>
      <c r="AH27" s="14" t="str">
        <f t="shared" si="10"/>
        <v/>
      </c>
      <c r="AI27" s="69" t="str">
        <f>IF(ISERROR(VLOOKUP($A27,#REF!,5,FALSE))=TRUE,"",VLOOKUP($A27,#REF!,26,FALSE)/(VLOOKUP($A27,#REF!,26,FALSE)+VLOOKUP($A27,#REF!,27,FALSE)))</f>
        <v/>
      </c>
      <c r="AJ27" s="69" t="str">
        <f>IF(ISERROR(VLOOKUP($A27,#REF!,5,FALSE))=TRUE,"",VLOOKUP($A27,#REF!,27,FALSE)/(VLOOKUP($A27,#REF!,26,FALSE)+VLOOKUP($A27,#REF!,27,FALSE)))</f>
        <v/>
      </c>
      <c r="AK27" s="35" t="str">
        <f t="shared" si="11"/>
        <v/>
      </c>
      <c r="AL27" s="68" t="str">
        <f>IF(ISERROR(VLOOKUP($A27,#REF!,5,FALSE))=TRUE,"",VLOOKUP($A27,#REF!,28,FALSE)/VLOOKUP($A27,#REF!,5,FALSE))</f>
        <v/>
      </c>
      <c r="AM27" s="68" t="str">
        <f>IF(ISERROR(VLOOKUP($A27,#REF!,5,FALSE))=TRUE,"",VLOOKUP($A27,#REF!,29,FALSE)/VLOOKUP($A27,#REF!,5,FALSE))</f>
        <v/>
      </c>
      <c r="AN27" s="14">
        <f t="shared" si="12"/>
        <v>0</v>
      </c>
      <c r="AO27" s="68" t="str">
        <f>IF(ISERROR(VLOOKUP($A27,#REF!,5,FALSE))=TRUE,"",VLOOKUP($A27,#REF!,22,FALSE)/VLOOKUP($A27,#REF!,5,FALSE))</f>
        <v/>
      </c>
      <c r="AP27" s="68" t="str">
        <f>IF(ISERROR(VLOOKUP($A27,#REF!,5,FALSE))=TRUE,"",VLOOKUP($A27,#REF!,23,FALSE)/VLOOKUP($A27,#REF!,5,FALSE))</f>
        <v/>
      </c>
      <c r="AQ27" s="14">
        <f t="shared" si="13"/>
        <v>0</v>
      </c>
      <c r="AR27" s="68" t="str">
        <f>IF(ISERROR(VLOOKUP($A27,#REF!,5,FALSE))=TRUE,"",VLOOKUP($A27,#REF!,23,FALSE)/VLOOKUP($A27,#REF!,25,FALSE))</f>
        <v/>
      </c>
      <c r="AS27" s="14" t="str">
        <f t="shared" si="14"/>
        <v/>
      </c>
      <c r="AT27" s="69" t="str">
        <f>IF(ISERROR(VLOOKUP($A27,#REF!,5,FALSE))=TRUE,"",VLOOKUP($A27,#REF!,22,FALSE)/(VLOOKUP($A27,#REF!,22,FALSE)+VLOOKUP($A27,#REF!,23,FALSE)))</f>
        <v/>
      </c>
      <c r="AU27" s="69" t="str">
        <f>IF(ISERROR(VLOOKUP($A27,#REF!,5,FALSE))=TRUE,"",VLOOKUP($A27,#REF!,23,FALSE)/(VLOOKUP($A27,#REF!,22,FALSE)+VLOOKUP($A27,#REF!,23,FALSE)))</f>
        <v/>
      </c>
      <c r="AV27" s="35" t="str">
        <f t="shared" si="15"/>
        <v/>
      </c>
      <c r="AW27" s="68" t="str">
        <f>IF(ISERROR(VLOOKUP($A27,#REF!,5,FALSE))=TRUE,"",VLOOKUP($A27,#REF!,24,FALSE)/VLOOKUP($A27,#REF!,5,FALSE))</f>
        <v/>
      </c>
      <c r="AX27" s="68" t="str">
        <f>IF(ISERROR(VLOOKUP($A27,#REF!,5,FALSE))=TRUE,"",VLOOKUP($A27,#REF!,25,FALSE)/VLOOKUP($A27,#REF!,5,FALSE))</f>
        <v/>
      </c>
      <c r="AY27" s="14">
        <f t="shared" si="16"/>
        <v>0</v>
      </c>
      <c r="AZ27" s="65" t="s">
        <v>168</v>
      </c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9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</row>
    <row r="28" spans="1:85" x14ac:dyDescent="0.45">
      <c r="A28" s="37" t="str">
        <f>CONCATENATE(LEFT($B$3,2),"18")</f>
        <v>0118</v>
      </c>
      <c r="B28" s="36" t="str">
        <f>IF(ISERROR(VLOOKUP($A28,#REF!,4,FALSE))=TRUE,"",VLOOKUP($A28,#REF!,4,FALSE))</f>
        <v/>
      </c>
      <c r="C28" s="68" t="str">
        <f>IF(ISERROR(VLOOKUP($A28,#REF!,5,FALSE))=TRUE,"",VLOOKUP($A28,#REF!,14,FALSE)/VLOOKUP($A28,#REF!,5,FALSE))</f>
        <v/>
      </c>
      <c r="D28" s="68" t="str">
        <f>IF(ISERROR(VLOOKUP($A28,#REF!,5,FALSE))=TRUE,"",VLOOKUP($A28,#REF!,15,FALSE)/VLOOKUP($A28,#REF!,5,FALSE))</f>
        <v/>
      </c>
      <c r="E28" s="14">
        <f t="shared" si="0"/>
        <v>0</v>
      </c>
      <c r="F28" s="68" t="str">
        <f>IF(ISERROR(VLOOKUP($A28,#REF!,5,FALSE))=TRUE,"",VLOOKUP($A28,#REF!,15,FALSE)/VLOOKUP($A28,#REF!,7,FALSE))</f>
        <v/>
      </c>
      <c r="G28" s="14" t="str">
        <f t="shared" si="1"/>
        <v/>
      </c>
      <c r="H28" s="68" t="str">
        <f>IF(ISERROR(VLOOKUP($A28,#REF!,5,FALSE))=TRUE,"",VLOOKUP($A28,#REF!,15,FALSE)/VLOOKUP($A28,#REF!,9,FALSE))</f>
        <v/>
      </c>
      <c r="I28" s="14" t="str">
        <f t="shared" si="2"/>
        <v/>
      </c>
      <c r="J28" s="69" t="str">
        <f>IF(ISERROR(VLOOKUP($A28,#REF!,5,FALSE))=TRUE,"",VLOOKUP($A28,#REF!,14,FALSE)/(VLOOKUP($A28,#REF!,14,FALSE)+VLOOKUP($A28,#REF!,15,FALSE)))</f>
        <v/>
      </c>
      <c r="K28" s="69" t="str">
        <f>IF(ISERROR(VLOOKUP($A28,#REF!,5,FALSE))=TRUE,"",VLOOKUP($A28,#REF!,15,FALSE)/(VLOOKUP($A28,#REF!,14,FALSE)+VLOOKUP($A28,#REF!,15,FALSE)))</f>
        <v/>
      </c>
      <c r="L28" s="35" t="str">
        <f t="shared" si="3"/>
        <v/>
      </c>
      <c r="M28" s="68" t="str">
        <f>IF(ISERROR(VLOOKUP($A28,#REF!,5,FALSE))=TRUE,"",VLOOKUP($A28,#REF!,6,FALSE)/VLOOKUP($A28,#REF!,5,FALSE))</f>
        <v/>
      </c>
      <c r="N28" s="68" t="str">
        <f>IF(ISERROR(VLOOKUP($A28,#REF!,5,FALSE))=TRUE,"",VLOOKUP($A28,#REF!,7,FALSE)/VLOOKUP($A28,#REF!,5,FALSE))</f>
        <v/>
      </c>
      <c r="O28" s="14">
        <f t="shared" si="4"/>
        <v>0</v>
      </c>
      <c r="P28" s="68" t="str">
        <f>IF(ISERROR(VLOOKUP($A28,#REF!,5,FALSE))=TRUE,"",VLOOKUP($A28,#REF!,8,FALSE)/VLOOKUP($A28,#REF!,5,FALSE))</f>
        <v/>
      </c>
      <c r="Q28" s="68" t="str">
        <f>IF(ISERROR(VLOOKUP($A28,#REF!,5,FALSE))=TRUE,"",VLOOKUP($A28,#REF!,9,FALSE)/VLOOKUP($A28,#REF!,5,FALSE))</f>
        <v/>
      </c>
      <c r="R28" s="14">
        <f t="shared" si="5"/>
        <v>0</v>
      </c>
      <c r="S28" s="68" t="str">
        <f>IF(ISERROR(VLOOKUP($A28,#REF!,5,FALSE))=TRUE,"",VLOOKUP($A28,#REF!,18,FALSE)/VLOOKUP($A28,#REF!,5,FALSE))</f>
        <v/>
      </c>
      <c r="T28" s="68" t="str">
        <f>IF(ISERROR(VLOOKUP($A28,#REF!,5,FALSE))=TRUE,"",VLOOKUP($A28,#REF!,19,FALSE)/VLOOKUP($A28,#REF!,5,FALSE))</f>
        <v/>
      </c>
      <c r="U28" s="14">
        <f t="shared" si="6"/>
        <v>0</v>
      </c>
      <c r="V28" s="68" t="str">
        <f>IF(ISERROR(VLOOKUP($A28,#REF!,5,FALSE))=TRUE,"",VLOOKUP($A28,#REF!,19,FALSE)/VLOOKUP($A28,#REF!,21,FALSE))</f>
        <v/>
      </c>
      <c r="W28" s="14" t="str">
        <f t="shared" si="6"/>
        <v/>
      </c>
      <c r="X28" s="69" t="str">
        <f>IF(ISERROR(VLOOKUP($A28,#REF!,5,FALSE))=TRUE,"",VLOOKUP($A28,#REF!,18,FALSE)/(VLOOKUP($A28,#REF!,18,FALSE)+VLOOKUP($A28,#REF!,19,FALSE)))</f>
        <v/>
      </c>
      <c r="Y28" s="69" t="str">
        <f>IF(ISERROR(VLOOKUP($A28,#REF!,5,FALSE))=TRUE,"",VLOOKUP($A28,#REF!,19,FALSE)/(VLOOKUP($A28,#REF!,18,FALSE)+VLOOKUP($A28,#REF!,19,FALSE)))</f>
        <v/>
      </c>
      <c r="Z28" s="35" t="str">
        <f t="shared" si="7"/>
        <v/>
      </c>
      <c r="AA28" s="68" t="str">
        <f>IF(ISERROR(VLOOKUP($A28,#REF!,5,FALSE))=TRUE,"",VLOOKUP($A28,#REF!,20,FALSE)/VLOOKUP($A28,#REF!,5,FALSE))</f>
        <v/>
      </c>
      <c r="AB28" s="68" t="str">
        <f>IF(ISERROR(VLOOKUP($A28,#REF!,5,FALSE))=TRUE,"",VLOOKUP($A28,#REF!,21,FALSE)/VLOOKUP($A28,#REF!,5,FALSE))</f>
        <v/>
      </c>
      <c r="AC28" s="14">
        <f t="shared" si="8"/>
        <v>0</v>
      </c>
      <c r="AD28" s="68" t="str">
        <f>IF(ISERROR(VLOOKUP($A28,#REF!,5,FALSE))=TRUE,"",VLOOKUP($A28,#REF!,26,FALSE)/VLOOKUP($A28,#REF!,5,FALSE))</f>
        <v/>
      </c>
      <c r="AE28" s="68" t="str">
        <f>IF(ISERROR(VLOOKUP($A28,#REF!,5,FALSE))=TRUE,"",VLOOKUP($A28,#REF!,27,FALSE)/VLOOKUP($A28,#REF!,5,FALSE))</f>
        <v/>
      </c>
      <c r="AF28" s="14">
        <f t="shared" si="9"/>
        <v>0</v>
      </c>
      <c r="AG28" s="68" t="str">
        <f>IF(ISERROR(VLOOKUP($A28,#REF!,5,FALSE))=TRUE,"",VLOOKUP($A28,#REF!,27,FALSE)/VLOOKUP($A28,#REF!,29,FALSE))</f>
        <v/>
      </c>
      <c r="AH28" s="14" t="str">
        <f t="shared" si="10"/>
        <v/>
      </c>
      <c r="AI28" s="69" t="str">
        <f>IF(ISERROR(VLOOKUP($A28,#REF!,5,FALSE))=TRUE,"",VLOOKUP($A28,#REF!,26,FALSE)/(VLOOKUP($A28,#REF!,26,FALSE)+VLOOKUP($A28,#REF!,27,FALSE)))</f>
        <v/>
      </c>
      <c r="AJ28" s="69" t="str">
        <f>IF(ISERROR(VLOOKUP($A28,#REF!,5,FALSE))=TRUE,"",VLOOKUP($A28,#REF!,27,FALSE)/(VLOOKUP($A28,#REF!,26,FALSE)+VLOOKUP($A28,#REF!,27,FALSE)))</f>
        <v/>
      </c>
      <c r="AK28" s="35" t="str">
        <f t="shared" si="11"/>
        <v/>
      </c>
      <c r="AL28" s="68" t="str">
        <f>IF(ISERROR(VLOOKUP($A28,#REF!,5,FALSE))=TRUE,"",VLOOKUP($A28,#REF!,28,FALSE)/VLOOKUP($A28,#REF!,5,FALSE))</f>
        <v/>
      </c>
      <c r="AM28" s="68" t="str">
        <f>IF(ISERROR(VLOOKUP($A28,#REF!,5,FALSE))=TRUE,"",VLOOKUP($A28,#REF!,29,FALSE)/VLOOKUP($A28,#REF!,5,FALSE))</f>
        <v/>
      </c>
      <c r="AN28" s="14">
        <f t="shared" si="12"/>
        <v>0</v>
      </c>
      <c r="AO28" s="68" t="str">
        <f>IF(ISERROR(VLOOKUP($A28,#REF!,5,FALSE))=TRUE,"",VLOOKUP($A28,#REF!,22,FALSE)/VLOOKUP($A28,#REF!,5,FALSE))</f>
        <v/>
      </c>
      <c r="AP28" s="68" t="str">
        <f>IF(ISERROR(VLOOKUP($A28,#REF!,5,FALSE))=TRUE,"",VLOOKUP($A28,#REF!,23,FALSE)/VLOOKUP($A28,#REF!,5,FALSE))</f>
        <v/>
      </c>
      <c r="AQ28" s="14">
        <f t="shared" si="13"/>
        <v>0</v>
      </c>
      <c r="AR28" s="68" t="str">
        <f>IF(ISERROR(VLOOKUP($A28,#REF!,5,FALSE))=TRUE,"",VLOOKUP($A28,#REF!,23,FALSE)/VLOOKUP($A28,#REF!,25,FALSE))</f>
        <v/>
      </c>
      <c r="AS28" s="14" t="str">
        <f t="shared" si="14"/>
        <v/>
      </c>
      <c r="AT28" s="69" t="str">
        <f>IF(ISERROR(VLOOKUP($A28,#REF!,5,FALSE))=TRUE,"",VLOOKUP($A28,#REF!,22,FALSE)/(VLOOKUP($A28,#REF!,22,FALSE)+VLOOKUP($A28,#REF!,23,FALSE)))</f>
        <v/>
      </c>
      <c r="AU28" s="69" t="str">
        <f>IF(ISERROR(VLOOKUP($A28,#REF!,5,FALSE))=TRUE,"",VLOOKUP($A28,#REF!,23,FALSE)/(VLOOKUP($A28,#REF!,22,FALSE)+VLOOKUP($A28,#REF!,23,FALSE)))</f>
        <v/>
      </c>
      <c r="AV28" s="35" t="str">
        <f t="shared" si="15"/>
        <v/>
      </c>
      <c r="AW28" s="68" t="str">
        <f>IF(ISERROR(VLOOKUP($A28,#REF!,5,FALSE))=TRUE,"",VLOOKUP($A28,#REF!,24,FALSE)/VLOOKUP($A28,#REF!,5,FALSE))</f>
        <v/>
      </c>
      <c r="AX28" s="68" t="str">
        <f>IF(ISERROR(VLOOKUP($A28,#REF!,5,FALSE))=TRUE,"",VLOOKUP($A28,#REF!,25,FALSE)/VLOOKUP($A28,#REF!,5,FALSE))</f>
        <v/>
      </c>
      <c r="AY28" s="14">
        <f t="shared" si="16"/>
        <v>0</v>
      </c>
      <c r="AZ28" s="65" t="s">
        <v>169</v>
      </c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9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</row>
    <row r="29" spans="1:85" x14ac:dyDescent="0.45">
      <c r="A29" s="37" t="str">
        <f>CONCATENATE(LEFT($B$3,2),"19")</f>
        <v>0119</v>
      </c>
      <c r="B29" s="36" t="str">
        <f>IF(ISERROR(VLOOKUP($A29,#REF!,4,FALSE))=TRUE,"",VLOOKUP($A29,#REF!,4,FALSE))</f>
        <v/>
      </c>
      <c r="C29" s="68" t="str">
        <f>IF(ISERROR(VLOOKUP($A29,#REF!,5,FALSE))=TRUE,"",VLOOKUP($A29,#REF!,14,FALSE)/VLOOKUP($A29,#REF!,5,FALSE))</f>
        <v/>
      </c>
      <c r="D29" s="68" t="str">
        <f>IF(ISERROR(VLOOKUP($A29,#REF!,5,FALSE))=TRUE,"",VLOOKUP($A29,#REF!,15,FALSE)/VLOOKUP($A29,#REF!,5,FALSE))</f>
        <v/>
      </c>
      <c r="E29" s="14">
        <f t="shared" si="0"/>
        <v>0</v>
      </c>
      <c r="F29" s="68" t="str">
        <f>IF(ISERROR(VLOOKUP($A29,#REF!,5,FALSE))=TRUE,"",VLOOKUP($A29,#REF!,15,FALSE)/VLOOKUP($A29,#REF!,7,FALSE))</f>
        <v/>
      </c>
      <c r="G29" s="14" t="str">
        <f t="shared" si="1"/>
        <v/>
      </c>
      <c r="H29" s="68" t="str">
        <f>IF(ISERROR(VLOOKUP($A29,#REF!,5,FALSE))=TRUE,"",VLOOKUP($A29,#REF!,15,FALSE)/VLOOKUP($A29,#REF!,9,FALSE))</f>
        <v/>
      </c>
      <c r="I29" s="14" t="str">
        <f t="shared" si="2"/>
        <v/>
      </c>
      <c r="J29" s="69" t="str">
        <f>IF(ISERROR(VLOOKUP($A29,#REF!,5,FALSE))=TRUE,"",VLOOKUP($A29,#REF!,14,FALSE)/(VLOOKUP($A29,#REF!,14,FALSE)+VLOOKUP($A29,#REF!,15,FALSE)))</f>
        <v/>
      </c>
      <c r="K29" s="69" t="str">
        <f>IF(ISERROR(VLOOKUP($A29,#REF!,5,FALSE))=TRUE,"",VLOOKUP($A29,#REF!,15,FALSE)/(VLOOKUP($A29,#REF!,14,FALSE)+VLOOKUP($A29,#REF!,15,FALSE)))</f>
        <v/>
      </c>
      <c r="L29" s="35" t="str">
        <f t="shared" si="3"/>
        <v/>
      </c>
      <c r="M29" s="68" t="str">
        <f>IF(ISERROR(VLOOKUP($A29,#REF!,5,FALSE))=TRUE,"",VLOOKUP($A29,#REF!,6,FALSE)/VLOOKUP($A29,#REF!,5,FALSE))</f>
        <v/>
      </c>
      <c r="N29" s="68" t="str">
        <f>IF(ISERROR(VLOOKUP($A29,#REF!,5,FALSE))=TRUE,"",VLOOKUP($A29,#REF!,7,FALSE)/VLOOKUP($A29,#REF!,5,FALSE))</f>
        <v/>
      </c>
      <c r="O29" s="14">
        <f t="shared" si="4"/>
        <v>0</v>
      </c>
      <c r="P29" s="68" t="str">
        <f>IF(ISERROR(VLOOKUP($A29,#REF!,5,FALSE))=TRUE,"",VLOOKUP($A29,#REF!,8,FALSE)/VLOOKUP($A29,#REF!,5,FALSE))</f>
        <v/>
      </c>
      <c r="Q29" s="68" t="str">
        <f>IF(ISERROR(VLOOKUP($A29,#REF!,5,FALSE))=TRUE,"",VLOOKUP($A29,#REF!,9,FALSE)/VLOOKUP($A29,#REF!,5,FALSE))</f>
        <v/>
      </c>
      <c r="R29" s="14">
        <f t="shared" si="5"/>
        <v>0</v>
      </c>
      <c r="S29" s="68" t="str">
        <f>IF(ISERROR(VLOOKUP($A29,#REF!,5,FALSE))=TRUE,"",VLOOKUP($A29,#REF!,18,FALSE)/VLOOKUP($A29,#REF!,5,FALSE))</f>
        <v/>
      </c>
      <c r="T29" s="68" t="str">
        <f>IF(ISERROR(VLOOKUP($A29,#REF!,5,FALSE))=TRUE,"",VLOOKUP($A29,#REF!,19,FALSE)/VLOOKUP($A29,#REF!,5,FALSE))</f>
        <v/>
      </c>
      <c r="U29" s="14">
        <f t="shared" si="6"/>
        <v>0</v>
      </c>
      <c r="V29" s="68" t="str">
        <f>IF(ISERROR(VLOOKUP($A29,#REF!,5,FALSE))=TRUE,"",VLOOKUP($A29,#REF!,19,FALSE)/VLOOKUP($A29,#REF!,21,FALSE))</f>
        <v/>
      </c>
      <c r="W29" s="14" t="str">
        <f t="shared" si="6"/>
        <v/>
      </c>
      <c r="X29" s="69" t="str">
        <f>IF(ISERROR(VLOOKUP($A29,#REF!,5,FALSE))=TRUE,"",VLOOKUP($A29,#REF!,18,FALSE)/(VLOOKUP($A29,#REF!,18,FALSE)+VLOOKUP($A29,#REF!,19,FALSE)))</f>
        <v/>
      </c>
      <c r="Y29" s="69" t="str">
        <f>IF(ISERROR(VLOOKUP($A29,#REF!,5,FALSE))=TRUE,"",VLOOKUP($A29,#REF!,19,FALSE)/(VLOOKUP($A29,#REF!,18,FALSE)+VLOOKUP($A29,#REF!,19,FALSE)))</f>
        <v/>
      </c>
      <c r="Z29" s="35" t="str">
        <f t="shared" si="7"/>
        <v/>
      </c>
      <c r="AA29" s="68" t="str">
        <f>IF(ISERROR(VLOOKUP($A29,#REF!,5,FALSE))=TRUE,"",VLOOKUP($A29,#REF!,20,FALSE)/VLOOKUP($A29,#REF!,5,FALSE))</f>
        <v/>
      </c>
      <c r="AB29" s="68" t="str">
        <f>IF(ISERROR(VLOOKUP($A29,#REF!,5,FALSE))=TRUE,"",VLOOKUP($A29,#REF!,21,FALSE)/VLOOKUP($A29,#REF!,5,FALSE))</f>
        <v/>
      </c>
      <c r="AC29" s="14">
        <f t="shared" si="8"/>
        <v>0</v>
      </c>
      <c r="AD29" s="68" t="str">
        <f>IF(ISERROR(VLOOKUP($A29,#REF!,5,FALSE))=TRUE,"",VLOOKUP($A29,#REF!,26,FALSE)/VLOOKUP($A29,#REF!,5,FALSE))</f>
        <v/>
      </c>
      <c r="AE29" s="68" t="str">
        <f>IF(ISERROR(VLOOKUP($A29,#REF!,5,FALSE))=TRUE,"",VLOOKUP($A29,#REF!,27,FALSE)/VLOOKUP($A29,#REF!,5,FALSE))</f>
        <v/>
      </c>
      <c r="AF29" s="14">
        <f t="shared" si="9"/>
        <v>0</v>
      </c>
      <c r="AG29" s="68" t="str">
        <f>IF(ISERROR(VLOOKUP($A29,#REF!,5,FALSE))=TRUE,"",VLOOKUP($A29,#REF!,27,FALSE)/VLOOKUP($A29,#REF!,29,FALSE))</f>
        <v/>
      </c>
      <c r="AH29" s="14" t="str">
        <f t="shared" si="10"/>
        <v/>
      </c>
      <c r="AI29" s="69" t="str">
        <f>IF(ISERROR(VLOOKUP($A29,#REF!,5,FALSE))=TRUE,"",VLOOKUP($A29,#REF!,26,FALSE)/(VLOOKUP($A29,#REF!,26,FALSE)+VLOOKUP($A29,#REF!,27,FALSE)))</f>
        <v/>
      </c>
      <c r="AJ29" s="69" t="str">
        <f>IF(ISERROR(VLOOKUP($A29,#REF!,5,FALSE))=TRUE,"",VLOOKUP($A29,#REF!,27,FALSE)/(VLOOKUP($A29,#REF!,26,FALSE)+VLOOKUP($A29,#REF!,27,FALSE)))</f>
        <v/>
      </c>
      <c r="AK29" s="35" t="str">
        <f t="shared" si="11"/>
        <v/>
      </c>
      <c r="AL29" s="68" t="str">
        <f>IF(ISERROR(VLOOKUP($A29,#REF!,5,FALSE))=TRUE,"",VLOOKUP($A29,#REF!,28,FALSE)/VLOOKUP($A29,#REF!,5,FALSE))</f>
        <v/>
      </c>
      <c r="AM29" s="68" t="str">
        <f>IF(ISERROR(VLOOKUP($A29,#REF!,5,FALSE))=TRUE,"",VLOOKUP($A29,#REF!,29,FALSE)/VLOOKUP($A29,#REF!,5,FALSE))</f>
        <v/>
      </c>
      <c r="AN29" s="14">
        <f t="shared" si="12"/>
        <v>0</v>
      </c>
      <c r="AO29" s="68" t="str">
        <f>IF(ISERROR(VLOOKUP($A29,#REF!,5,FALSE))=TRUE,"",VLOOKUP($A29,#REF!,22,FALSE)/VLOOKUP($A29,#REF!,5,FALSE))</f>
        <v/>
      </c>
      <c r="AP29" s="68" t="str">
        <f>IF(ISERROR(VLOOKUP($A29,#REF!,5,FALSE))=TRUE,"",VLOOKUP($A29,#REF!,23,FALSE)/VLOOKUP($A29,#REF!,5,FALSE))</f>
        <v/>
      </c>
      <c r="AQ29" s="14">
        <f t="shared" si="13"/>
        <v>0</v>
      </c>
      <c r="AR29" s="68" t="str">
        <f>IF(ISERROR(VLOOKUP($A29,#REF!,5,FALSE))=TRUE,"",VLOOKUP($A29,#REF!,23,FALSE)/VLOOKUP($A29,#REF!,25,FALSE))</f>
        <v/>
      </c>
      <c r="AS29" s="14" t="str">
        <f t="shared" si="14"/>
        <v/>
      </c>
      <c r="AT29" s="69" t="str">
        <f>IF(ISERROR(VLOOKUP($A29,#REF!,5,FALSE))=TRUE,"",VLOOKUP($A29,#REF!,22,FALSE)/(VLOOKUP($A29,#REF!,22,FALSE)+VLOOKUP($A29,#REF!,23,FALSE)))</f>
        <v/>
      </c>
      <c r="AU29" s="69" t="str">
        <f>IF(ISERROR(VLOOKUP($A29,#REF!,5,FALSE))=TRUE,"",VLOOKUP($A29,#REF!,23,FALSE)/(VLOOKUP($A29,#REF!,22,FALSE)+VLOOKUP($A29,#REF!,23,FALSE)))</f>
        <v/>
      </c>
      <c r="AV29" s="35" t="str">
        <f t="shared" si="15"/>
        <v/>
      </c>
      <c r="AW29" s="68" t="str">
        <f>IF(ISERROR(VLOOKUP($A29,#REF!,5,FALSE))=TRUE,"",VLOOKUP($A29,#REF!,24,FALSE)/VLOOKUP($A29,#REF!,5,FALSE))</f>
        <v/>
      </c>
      <c r="AX29" s="68" t="str">
        <f>IF(ISERROR(VLOOKUP($A29,#REF!,5,FALSE))=TRUE,"",VLOOKUP($A29,#REF!,25,FALSE)/VLOOKUP($A29,#REF!,5,FALSE))</f>
        <v/>
      </c>
      <c r="AY29" s="14">
        <f t="shared" si="16"/>
        <v>0</v>
      </c>
      <c r="AZ29" s="65" t="s">
        <v>170</v>
      </c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9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</row>
    <row r="30" spans="1:85" x14ac:dyDescent="0.45">
      <c r="A30" s="37" t="str">
        <f>CONCATENATE(LEFT($B$3,2),"20")</f>
        <v>0120</v>
      </c>
      <c r="B30" s="36" t="str">
        <f>IF(ISERROR(VLOOKUP($A30,#REF!,4,FALSE))=TRUE,"",VLOOKUP($A30,#REF!,4,FALSE))</f>
        <v/>
      </c>
      <c r="C30" s="68" t="str">
        <f>IF(ISERROR(VLOOKUP($A30,#REF!,5,FALSE))=TRUE,"",VLOOKUP($A30,#REF!,14,FALSE)/VLOOKUP($A30,#REF!,5,FALSE))</f>
        <v/>
      </c>
      <c r="D30" s="68" t="str">
        <f>IF(ISERROR(VLOOKUP($A30,#REF!,5,FALSE))=TRUE,"",VLOOKUP($A30,#REF!,15,FALSE)/VLOOKUP($A30,#REF!,5,FALSE))</f>
        <v/>
      </c>
      <c r="E30" s="14">
        <f t="shared" si="0"/>
        <v>0</v>
      </c>
      <c r="F30" s="68" t="str">
        <f>IF(ISERROR(VLOOKUP($A30,#REF!,5,FALSE))=TRUE,"",VLOOKUP($A30,#REF!,15,FALSE)/VLOOKUP($A30,#REF!,7,FALSE))</f>
        <v/>
      </c>
      <c r="G30" s="14" t="str">
        <f t="shared" si="1"/>
        <v/>
      </c>
      <c r="H30" s="68" t="str">
        <f>IF(ISERROR(VLOOKUP($A30,#REF!,5,FALSE))=TRUE,"",VLOOKUP($A30,#REF!,15,FALSE)/VLOOKUP($A30,#REF!,9,FALSE))</f>
        <v/>
      </c>
      <c r="I30" s="14" t="str">
        <f t="shared" si="2"/>
        <v/>
      </c>
      <c r="J30" s="69" t="str">
        <f>IF(ISERROR(VLOOKUP($A30,#REF!,5,FALSE))=TRUE,"",VLOOKUP($A30,#REF!,14,FALSE)/(VLOOKUP($A30,#REF!,14,FALSE)+VLOOKUP($A30,#REF!,15,FALSE)))</f>
        <v/>
      </c>
      <c r="K30" s="69" t="str">
        <f>IF(ISERROR(VLOOKUP($A30,#REF!,5,FALSE))=TRUE,"",VLOOKUP($A30,#REF!,15,FALSE)/(VLOOKUP($A30,#REF!,14,FALSE)+VLOOKUP($A30,#REF!,15,FALSE)))</f>
        <v/>
      </c>
      <c r="L30" s="35" t="str">
        <f t="shared" si="3"/>
        <v/>
      </c>
      <c r="M30" s="68" t="str">
        <f>IF(ISERROR(VLOOKUP($A30,#REF!,5,FALSE))=TRUE,"",VLOOKUP($A30,#REF!,6,FALSE)/VLOOKUP($A30,#REF!,5,FALSE))</f>
        <v/>
      </c>
      <c r="N30" s="68" t="str">
        <f>IF(ISERROR(VLOOKUP($A30,#REF!,5,FALSE))=TRUE,"",VLOOKUP($A30,#REF!,7,FALSE)/VLOOKUP($A30,#REF!,5,FALSE))</f>
        <v/>
      </c>
      <c r="O30" s="14">
        <f t="shared" si="4"/>
        <v>0</v>
      </c>
      <c r="P30" s="68" t="str">
        <f>IF(ISERROR(VLOOKUP($A30,#REF!,5,FALSE))=TRUE,"",VLOOKUP($A30,#REF!,8,FALSE)/VLOOKUP($A30,#REF!,5,FALSE))</f>
        <v/>
      </c>
      <c r="Q30" s="68" t="str">
        <f>IF(ISERROR(VLOOKUP($A30,#REF!,5,FALSE))=TRUE,"",VLOOKUP($A30,#REF!,9,FALSE)/VLOOKUP($A30,#REF!,5,FALSE))</f>
        <v/>
      </c>
      <c r="R30" s="14">
        <f t="shared" si="5"/>
        <v>0</v>
      </c>
      <c r="S30" s="68" t="str">
        <f>IF(ISERROR(VLOOKUP($A30,#REF!,5,FALSE))=TRUE,"",VLOOKUP($A30,#REF!,18,FALSE)/VLOOKUP($A30,#REF!,5,FALSE))</f>
        <v/>
      </c>
      <c r="T30" s="68" t="str">
        <f>IF(ISERROR(VLOOKUP($A30,#REF!,5,FALSE))=TRUE,"",VLOOKUP($A30,#REF!,19,FALSE)/VLOOKUP($A30,#REF!,5,FALSE))</f>
        <v/>
      </c>
      <c r="U30" s="14">
        <f t="shared" si="6"/>
        <v>0</v>
      </c>
      <c r="V30" s="68" t="str">
        <f>IF(ISERROR(VLOOKUP($A30,#REF!,5,FALSE))=TRUE,"",VLOOKUP($A30,#REF!,19,FALSE)/VLOOKUP($A30,#REF!,21,FALSE))</f>
        <v/>
      </c>
      <c r="W30" s="14" t="str">
        <f t="shared" si="6"/>
        <v/>
      </c>
      <c r="X30" s="69" t="str">
        <f>IF(ISERROR(VLOOKUP($A30,#REF!,5,FALSE))=TRUE,"",VLOOKUP($A30,#REF!,18,FALSE)/(VLOOKUP($A30,#REF!,18,FALSE)+VLOOKUP($A30,#REF!,19,FALSE)))</f>
        <v/>
      </c>
      <c r="Y30" s="69" t="str">
        <f>IF(ISERROR(VLOOKUP($A30,#REF!,5,FALSE))=TRUE,"",VLOOKUP($A30,#REF!,19,FALSE)/(VLOOKUP($A30,#REF!,18,FALSE)+VLOOKUP($A30,#REF!,19,FALSE)))</f>
        <v/>
      </c>
      <c r="Z30" s="35" t="str">
        <f t="shared" si="7"/>
        <v/>
      </c>
      <c r="AA30" s="68" t="str">
        <f>IF(ISERROR(VLOOKUP($A30,#REF!,5,FALSE))=TRUE,"",VLOOKUP($A30,#REF!,20,FALSE)/VLOOKUP($A30,#REF!,5,FALSE))</f>
        <v/>
      </c>
      <c r="AB30" s="68" t="str">
        <f>IF(ISERROR(VLOOKUP($A30,#REF!,5,FALSE))=TRUE,"",VLOOKUP($A30,#REF!,21,FALSE)/VLOOKUP($A30,#REF!,5,FALSE))</f>
        <v/>
      </c>
      <c r="AC30" s="14">
        <f t="shared" si="8"/>
        <v>0</v>
      </c>
      <c r="AD30" s="68" t="str">
        <f>IF(ISERROR(VLOOKUP($A30,#REF!,5,FALSE))=TRUE,"",VLOOKUP($A30,#REF!,26,FALSE)/VLOOKUP($A30,#REF!,5,FALSE))</f>
        <v/>
      </c>
      <c r="AE30" s="68" t="str">
        <f>IF(ISERROR(VLOOKUP($A30,#REF!,5,FALSE))=TRUE,"",VLOOKUP($A30,#REF!,27,FALSE)/VLOOKUP($A30,#REF!,5,FALSE))</f>
        <v/>
      </c>
      <c r="AF30" s="14">
        <f t="shared" si="9"/>
        <v>0</v>
      </c>
      <c r="AG30" s="68" t="str">
        <f>IF(ISERROR(VLOOKUP($A30,#REF!,5,FALSE))=TRUE,"",VLOOKUP($A30,#REF!,27,FALSE)/VLOOKUP($A30,#REF!,29,FALSE))</f>
        <v/>
      </c>
      <c r="AH30" s="14" t="str">
        <f t="shared" si="10"/>
        <v/>
      </c>
      <c r="AI30" s="69" t="str">
        <f>IF(ISERROR(VLOOKUP($A30,#REF!,5,FALSE))=TRUE,"",VLOOKUP($A30,#REF!,26,FALSE)/(VLOOKUP($A30,#REF!,26,FALSE)+VLOOKUP($A30,#REF!,27,FALSE)))</f>
        <v/>
      </c>
      <c r="AJ30" s="69" t="str">
        <f>IF(ISERROR(VLOOKUP($A30,#REF!,5,FALSE))=TRUE,"",VLOOKUP($A30,#REF!,27,FALSE)/(VLOOKUP($A30,#REF!,26,FALSE)+VLOOKUP($A30,#REF!,27,FALSE)))</f>
        <v/>
      </c>
      <c r="AK30" s="35" t="str">
        <f t="shared" si="11"/>
        <v/>
      </c>
      <c r="AL30" s="68" t="str">
        <f>IF(ISERROR(VLOOKUP($A30,#REF!,5,FALSE))=TRUE,"",VLOOKUP($A30,#REF!,28,FALSE)/VLOOKUP($A30,#REF!,5,FALSE))</f>
        <v/>
      </c>
      <c r="AM30" s="68" t="str">
        <f>IF(ISERROR(VLOOKUP($A30,#REF!,5,FALSE))=TRUE,"",VLOOKUP($A30,#REF!,29,FALSE)/VLOOKUP($A30,#REF!,5,FALSE))</f>
        <v/>
      </c>
      <c r="AN30" s="14">
        <f t="shared" si="12"/>
        <v>0</v>
      </c>
      <c r="AO30" s="68" t="str">
        <f>IF(ISERROR(VLOOKUP($A30,#REF!,5,FALSE))=TRUE,"",VLOOKUP($A30,#REF!,22,FALSE)/VLOOKUP($A30,#REF!,5,FALSE))</f>
        <v/>
      </c>
      <c r="AP30" s="68" t="str">
        <f>IF(ISERROR(VLOOKUP($A30,#REF!,5,FALSE))=TRUE,"",VLOOKUP($A30,#REF!,23,FALSE)/VLOOKUP($A30,#REF!,5,FALSE))</f>
        <v/>
      </c>
      <c r="AQ30" s="14">
        <f t="shared" si="13"/>
        <v>0</v>
      </c>
      <c r="AR30" s="68" t="str">
        <f>IF(ISERROR(VLOOKUP($A30,#REF!,5,FALSE))=TRUE,"",VLOOKUP($A30,#REF!,23,FALSE)/VLOOKUP($A30,#REF!,25,FALSE))</f>
        <v/>
      </c>
      <c r="AS30" s="14" t="str">
        <f t="shared" si="14"/>
        <v/>
      </c>
      <c r="AT30" s="69" t="str">
        <f>IF(ISERROR(VLOOKUP($A30,#REF!,5,FALSE))=TRUE,"",VLOOKUP($A30,#REF!,22,FALSE)/(VLOOKUP($A30,#REF!,22,FALSE)+VLOOKUP($A30,#REF!,23,FALSE)))</f>
        <v/>
      </c>
      <c r="AU30" s="69" t="str">
        <f>IF(ISERROR(VLOOKUP($A30,#REF!,5,FALSE))=TRUE,"",VLOOKUP($A30,#REF!,23,FALSE)/(VLOOKUP($A30,#REF!,22,FALSE)+VLOOKUP($A30,#REF!,23,FALSE)))</f>
        <v/>
      </c>
      <c r="AV30" s="35" t="str">
        <f t="shared" si="15"/>
        <v/>
      </c>
      <c r="AW30" s="68" t="str">
        <f>IF(ISERROR(VLOOKUP($A30,#REF!,5,FALSE))=TRUE,"",VLOOKUP($A30,#REF!,24,FALSE)/VLOOKUP($A30,#REF!,5,FALSE))</f>
        <v/>
      </c>
      <c r="AX30" s="68" t="str">
        <f>IF(ISERROR(VLOOKUP($A30,#REF!,5,FALSE))=TRUE,"",VLOOKUP($A30,#REF!,25,FALSE)/VLOOKUP($A30,#REF!,5,FALSE))</f>
        <v/>
      </c>
      <c r="AY30" s="14">
        <f t="shared" si="16"/>
        <v>0</v>
      </c>
      <c r="AZ30" s="65" t="s">
        <v>171</v>
      </c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9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</row>
    <row r="31" spans="1:85" x14ac:dyDescent="0.45">
      <c r="A31" s="37" t="str">
        <f>CONCATENATE(LEFT($B$3,2),"21")</f>
        <v>0121</v>
      </c>
      <c r="B31" s="36" t="str">
        <f>IF(ISERROR(VLOOKUP($A31,#REF!,4,FALSE))=TRUE,"",VLOOKUP($A31,#REF!,4,FALSE))</f>
        <v/>
      </c>
      <c r="C31" s="68" t="str">
        <f>IF(ISERROR(VLOOKUP($A31,#REF!,5,FALSE))=TRUE,"",VLOOKUP($A31,#REF!,14,FALSE)/VLOOKUP($A31,#REF!,5,FALSE))</f>
        <v/>
      </c>
      <c r="D31" s="68" t="str">
        <f>IF(ISERROR(VLOOKUP($A31,#REF!,5,FALSE))=TRUE,"",VLOOKUP($A31,#REF!,15,FALSE)/VLOOKUP($A31,#REF!,5,FALSE))</f>
        <v/>
      </c>
      <c r="E31" s="14">
        <f t="shared" si="0"/>
        <v>0</v>
      </c>
      <c r="F31" s="68" t="str">
        <f>IF(ISERROR(VLOOKUP($A31,#REF!,5,FALSE))=TRUE,"",VLOOKUP($A31,#REF!,15,FALSE)/VLOOKUP($A31,#REF!,7,FALSE))</f>
        <v/>
      </c>
      <c r="G31" s="14" t="str">
        <f t="shared" si="1"/>
        <v/>
      </c>
      <c r="H31" s="68" t="str">
        <f>IF(ISERROR(VLOOKUP($A31,#REF!,5,FALSE))=TRUE,"",VLOOKUP($A31,#REF!,15,FALSE)/VLOOKUP($A31,#REF!,9,FALSE))</f>
        <v/>
      </c>
      <c r="I31" s="14" t="str">
        <f t="shared" si="2"/>
        <v/>
      </c>
      <c r="J31" s="69" t="str">
        <f>IF(ISERROR(VLOOKUP($A31,#REF!,5,FALSE))=TRUE,"",VLOOKUP($A31,#REF!,14,FALSE)/(VLOOKUP($A31,#REF!,14,FALSE)+VLOOKUP($A31,#REF!,15,FALSE)))</f>
        <v/>
      </c>
      <c r="K31" s="69" t="str">
        <f>IF(ISERROR(VLOOKUP($A31,#REF!,5,FALSE))=TRUE,"",VLOOKUP($A31,#REF!,15,FALSE)/(VLOOKUP($A31,#REF!,14,FALSE)+VLOOKUP($A31,#REF!,15,FALSE)))</f>
        <v/>
      </c>
      <c r="L31" s="35" t="str">
        <f t="shared" si="3"/>
        <v/>
      </c>
      <c r="M31" s="68" t="str">
        <f>IF(ISERROR(VLOOKUP($A31,#REF!,5,FALSE))=TRUE,"",VLOOKUP($A31,#REF!,6,FALSE)/VLOOKUP($A31,#REF!,5,FALSE))</f>
        <v/>
      </c>
      <c r="N31" s="68" t="str">
        <f>IF(ISERROR(VLOOKUP($A31,#REF!,5,FALSE))=TRUE,"",VLOOKUP($A31,#REF!,7,FALSE)/VLOOKUP($A31,#REF!,5,FALSE))</f>
        <v/>
      </c>
      <c r="O31" s="14">
        <f t="shared" si="4"/>
        <v>0</v>
      </c>
      <c r="P31" s="68" t="str">
        <f>IF(ISERROR(VLOOKUP($A31,#REF!,5,FALSE))=TRUE,"",VLOOKUP($A31,#REF!,8,FALSE)/VLOOKUP($A31,#REF!,5,FALSE))</f>
        <v/>
      </c>
      <c r="Q31" s="68" t="str">
        <f>IF(ISERROR(VLOOKUP($A31,#REF!,5,FALSE))=TRUE,"",VLOOKUP($A31,#REF!,9,FALSE)/VLOOKUP($A31,#REF!,5,FALSE))</f>
        <v/>
      </c>
      <c r="R31" s="14">
        <f t="shared" si="5"/>
        <v>0</v>
      </c>
      <c r="S31" s="68" t="str">
        <f>IF(ISERROR(VLOOKUP($A31,#REF!,5,FALSE))=TRUE,"",VLOOKUP($A31,#REF!,18,FALSE)/VLOOKUP($A31,#REF!,5,FALSE))</f>
        <v/>
      </c>
      <c r="T31" s="68" t="str">
        <f>IF(ISERROR(VLOOKUP($A31,#REF!,5,FALSE))=TRUE,"",VLOOKUP($A31,#REF!,19,FALSE)/VLOOKUP($A31,#REF!,5,FALSE))</f>
        <v/>
      </c>
      <c r="U31" s="14">
        <f t="shared" si="6"/>
        <v>0</v>
      </c>
      <c r="V31" s="68" t="str">
        <f>IF(ISERROR(VLOOKUP($A31,#REF!,5,FALSE))=TRUE,"",VLOOKUP($A31,#REF!,19,FALSE)/VLOOKUP($A31,#REF!,21,FALSE))</f>
        <v/>
      </c>
      <c r="W31" s="14" t="str">
        <f t="shared" si="6"/>
        <v/>
      </c>
      <c r="X31" s="69" t="str">
        <f>IF(ISERROR(VLOOKUP($A31,#REF!,5,FALSE))=TRUE,"",VLOOKUP($A31,#REF!,18,FALSE)/(VLOOKUP($A31,#REF!,18,FALSE)+VLOOKUP($A31,#REF!,19,FALSE)))</f>
        <v/>
      </c>
      <c r="Y31" s="69" t="str">
        <f>IF(ISERROR(VLOOKUP($A31,#REF!,5,FALSE))=TRUE,"",VLOOKUP($A31,#REF!,19,FALSE)/(VLOOKUP($A31,#REF!,18,FALSE)+VLOOKUP($A31,#REF!,19,FALSE)))</f>
        <v/>
      </c>
      <c r="Z31" s="35" t="str">
        <f t="shared" si="7"/>
        <v/>
      </c>
      <c r="AA31" s="68" t="str">
        <f>IF(ISERROR(VLOOKUP($A31,#REF!,5,FALSE))=TRUE,"",VLOOKUP($A31,#REF!,20,FALSE)/VLOOKUP($A31,#REF!,5,FALSE))</f>
        <v/>
      </c>
      <c r="AB31" s="68" t="str">
        <f>IF(ISERROR(VLOOKUP($A31,#REF!,5,FALSE))=TRUE,"",VLOOKUP($A31,#REF!,21,FALSE)/VLOOKUP($A31,#REF!,5,FALSE))</f>
        <v/>
      </c>
      <c r="AC31" s="14">
        <f t="shared" si="8"/>
        <v>0</v>
      </c>
      <c r="AD31" s="68" t="str">
        <f>IF(ISERROR(VLOOKUP($A31,#REF!,5,FALSE))=TRUE,"",VLOOKUP($A31,#REF!,26,FALSE)/VLOOKUP($A31,#REF!,5,FALSE))</f>
        <v/>
      </c>
      <c r="AE31" s="68" t="str">
        <f>IF(ISERROR(VLOOKUP($A31,#REF!,5,FALSE))=TRUE,"",VLOOKUP($A31,#REF!,27,FALSE)/VLOOKUP($A31,#REF!,5,FALSE))</f>
        <v/>
      </c>
      <c r="AF31" s="14">
        <f t="shared" si="9"/>
        <v>0</v>
      </c>
      <c r="AG31" s="68" t="str">
        <f>IF(ISERROR(VLOOKUP($A31,#REF!,5,FALSE))=TRUE,"",VLOOKUP($A31,#REF!,27,FALSE)/VLOOKUP($A31,#REF!,29,FALSE))</f>
        <v/>
      </c>
      <c r="AH31" s="14" t="str">
        <f t="shared" si="10"/>
        <v/>
      </c>
      <c r="AI31" s="69" t="str">
        <f>IF(ISERROR(VLOOKUP($A31,#REF!,5,FALSE))=TRUE,"",VLOOKUP($A31,#REF!,26,FALSE)/(VLOOKUP($A31,#REF!,26,FALSE)+VLOOKUP($A31,#REF!,27,FALSE)))</f>
        <v/>
      </c>
      <c r="AJ31" s="69" t="str">
        <f>IF(ISERROR(VLOOKUP($A31,#REF!,5,FALSE))=TRUE,"",VLOOKUP($A31,#REF!,27,FALSE)/(VLOOKUP($A31,#REF!,26,FALSE)+VLOOKUP($A31,#REF!,27,FALSE)))</f>
        <v/>
      </c>
      <c r="AK31" s="35" t="str">
        <f t="shared" si="11"/>
        <v/>
      </c>
      <c r="AL31" s="68" t="str">
        <f>IF(ISERROR(VLOOKUP($A31,#REF!,5,FALSE))=TRUE,"",VLOOKUP($A31,#REF!,28,FALSE)/VLOOKUP($A31,#REF!,5,FALSE))</f>
        <v/>
      </c>
      <c r="AM31" s="68" t="str">
        <f>IF(ISERROR(VLOOKUP($A31,#REF!,5,FALSE))=TRUE,"",VLOOKUP($A31,#REF!,29,FALSE)/VLOOKUP($A31,#REF!,5,FALSE))</f>
        <v/>
      </c>
      <c r="AN31" s="14">
        <f t="shared" si="12"/>
        <v>0</v>
      </c>
      <c r="AO31" s="68" t="str">
        <f>IF(ISERROR(VLOOKUP($A31,#REF!,5,FALSE))=TRUE,"",VLOOKUP($A31,#REF!,22,FALSE)/VLOOKUP($A31,#REF!,5,FALSE))</f>
        <v/>
      </c>
      <c r="AP31" s="68" t="str">
        <f>IF(ISERROR(VLOOKUP($A31,#REF!,5,FALSE))=TRUE,"",VLOOKUP($A31,#REF!,23,FALSE)/VLOOKUP($A31,#REF!,5,FALSE))</f>
        <v/>
      </c>
      <c r="AQ31" s="14">
        <f t="shared" si="13"/>
        <v>0</v>
      </c>
      <c r="AR31" s="68" t="str">
        <f>IF(ISERROR(VLOOKUP($A31,#REF!,5,FALSE))=TRUE,"",VLOOKUP($A31,#REF!,23,FALSE)/VLOOKUP($A31,#REF!,25,FALSE))</f>
        <v/>
      </c>
      <c r="AS31" s="14" t="str">
        <f t="shared" si="14"/>
        <v/>
      </c>
      <c r="AT31" s="69" t="str">
        <f>IF(ISERROR(VLOOKUP($A31,#REF!,5,FALSE))=TRUE,"",VLOOKUP($A31,#REF!,22,FALSE)/(VLOOKUP($A31,#REF!,22,FALSE)+VLOOKUP($A31,#REF!,23,FALSE)))</f>
        <v/>
      </c>
      <c r="AU31" s="69" t="str">
        <f>IF(ISERROR(VLOOKUP($A31,#REF!,5,FALSE))=TRUE,"",VLOOKUP($A31,#REF!,23,FALSE)/(VLOOKUP($A31,#REF!,22,FALSE)+VLOOKUP($A31,#REF!,23,FALSE)))</f>
        <v/>
      </c>
      <c r="AV31" s="35" t="str">
        <f t="shared" si="15"/>
        <v/>
      </c>
      <c r="AW31" s="68" t="str">
        <f>IF(ISERROR(VLOOKUP($A31,#REF!,5,FALSE))=TRUE,"",VLOOKUP($A31,#REF!,24,FALSE)/VLOOKUP($A31,#REF!,5,FALSE))</f>
        <v/>
      </c>
      <c r="AX31" s="68" t="str">
        <f>IF(ISERROR(VLOOKUP($A31,#REF!,5,FALSE))=TRUE,"",VLOOKUP($A31,#REF!,25,FALSE)/VLOOKUP($A31,#REF!,5,FALSE))</f>
        <v/>
      </c>
      <c r="AY31" s="14">
        <f t="shared" si="16"/>
        <v>0</v>
      </c>
      <c r="AZ31" s="65" t="s">
        <v>172</v>
      </c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9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</row>
    <row r="32" spans="1:85" x14ac:dyDescent="0.45">
      <c r="M32" s="34"/>
      <c r="N32" s="34"/>
      <c r="AZ32" s="65" t="s">
        <v>173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9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</row>
    <row r="33" spans="52:85" x14ac:dyDescent="0.45">
      <c r="AZ33" s="65" t="s">
        <v>174</v>
      </c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9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</row>
    <row r="34" spans="52:85" x14ac:dyDescent="0.45">
      <c r="AZ34" s="65" t="s">
        <v>175</v>
      </c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9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</row>
    <row r="35" spans="52:85" x14ac:dyDescent="0.45">
      <c r="AZ35" s="65" t="s">
        <v>176</v>
      </c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9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</row>
    <row r="36" spans="52:85" x14ac:dyDescent="0.45">
      <c r="AZ36" s="65" t="s">
        <v>177</v>
      </c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9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</row>
    <row r="37" spans="52:85" x14ac:dyDescent="0.45">
      <c r="AZ37" s="65" t="s">
        <v>178</v>
      </c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9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</row>
    <row r="38" spans="52:85" x14ac:dyDescent="0.45">
      <c r="AZ38" s="65" t="s">
        <v>179</v>
      </c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9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</row>
    <row r="39" spans="52:85" x14ac:dyDescent="0.45">
      <c r="AZ39" s="65" t="s">
        <v>180</v>
      </c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9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</row>
    <row r="40" spans="52:85" x14ac:dyDescent="0.45">
      <c r="AZ40" s="65" t="s">
        <v>181</v>
      </c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9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</row>
    <row r="41" spans="52:85" x14ac:dyDescent="0.45">
      <c r="AZ41" s="65" t="s">
        <v>182</v>
      </c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9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</row>
    <row r="42" spans="52:85" x14ac:dyDescent="0.45">
      <c r="AZ42" s="65" t="s">
        <v>183</v>
      </c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9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</row>
    <row r="43" spans="52:85" x14ac:dyDescent="0.45">
      <c r="AZ43" s="65" t="s">
        <v>184</v>
      </c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9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</row>
    <row r="44" spans="52:85" x14ac:dyDescent="0.45">
      <c r="AZ44" s="65" t="s">
        <v>185</v>
      </c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9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</row>
    <row r="45" spans="52:85" x14ac:dyDescent="0.45">
      <c r="AZ45" s="65" t="s">
        <v>186</v>
      </c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9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</row>
    <row r="46" spans="52:85" x14ac:dyDescent="0.45">
      <c r="AZ46" s="65" t="s">
        <v>187</v>
      </c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9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</row>
    <row r="47" spans="52:85" x14ac:dyDescent="0.45">
      <c r="AZ47" s="65" t="s">
        <v>188</v>
      </c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9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</row>
    <row r="48" spans="52:85" ht="15.6" thickBot="1" x14ac:dyDescent="0.5">
      <c r="AZ48" s="66" t="s">
        <v>189</v>
      </c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9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</row>
    <row r="49" spans="54:85" x14ac:dyDescent="0.45"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9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</row>
    <row r="50" spans="54:85" x14ac:dyDescent="0.45"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9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</row>
    <row r="51" spans="54:85" x14ac:dyDescent="0.45"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9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</row>
    <row r="52" spans="54:85" x14ac:dyDescent="0.45"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9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</row>
    <row r="53" spans="54:85" x14ac:dyDescent="0.45"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9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</row>
    <row r="54" spans="54:85" x14ac:dyDescent="0.45"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9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</row>
    <row r="55" spans="54:85" ht="15" customHeight="1" x14ac:dyDescent="0.45"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9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</row>
    <row r="56" spans="54:85" ht="15" customHeight="1" x14ac:dyDescent="0.45"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9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</row>
    <row r="57" spans="54:85" ht="15" customHeight="1" x14ac:dyDescent="0.45"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9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</row>
    <row r="58" spans="54:85" ht="15" customHeight="1" x14ac:dyDescent="0.45"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9"/>
      <c r="BR58" s="33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</row>
    <row r="59" spans="54:85" ht="15" customHeight="1" x14ac:dyDescent="0.45">
      <c r="BB59" s="22"/>
      <c r="BC59" s="22" t="s">
        <v>190</v>
      </c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9"/>
      <c r="BR59" s="22"/>
      <c r="BS59" s="22" t="s">
        <v>191</v>
      </c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</row>
    <row r="60" spans="54:85" ht="15" customHeight="1" x14ac:dyDescent="0.45"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9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</row>
    <row r="61" spans="54:85" x14ac:dyDescent="0.45"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9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</row>
    <row r="62" spans="54:85" x14ac:dyDescent="0.45"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9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</row>
    <row r="63" spans="54:85" x14ac:dyDescent="0.45"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9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</row>
    <row r="64" spans="54:85" x14ac:dyDescent="0.45"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9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</row>
    <row r="65" spans="54:85" x14ac:dyDescent="0.45"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9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</row>
    <row r="66" spans="54:85" x14ac:dyDescent="0.45"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9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</row>
    <row r="67" spans="54:85" x14ac:dyDescent="0.45"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9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</row>
    <row r="68" spans="54:85" x14ac:dyDescent="0.45"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9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</row>
    <row r="69" spans="54:85" x14ac:dyDescent="0.45"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9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</row>
    <row r="70" spans="54:85" x14ac:dyDescent="0.45"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9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</row>
    <row r="71" spans="54:85" x14ac:dyDescent="0.45"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9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</row>
    <row r="72" spans="54:85" x14ac:dyDescent="0.45"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9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</row>
    <row r="73" spans="54:85" x14ac:dyDescent="0.45"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9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</row>
    <row r="74" spans="54:85" x14ac:dyDescent="0.45"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9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</row>
    <row r="75" spans="54:85" x14ac:dyDescent="0.45"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9"/>
      <c r="BR75" s="33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</row>
    <row r="76" spans="54:85" x14ac:dyDescent="0.45"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9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</row>
    <row r="77" spans="54:85" x14ac:dyDescent="0.45"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9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</row>
    <row r="78" spans="54:85" ht="15" customHeight="1" x14ac:dyDescent="0.45"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</row>
    <row r="79" spans="54:85" ht="15" customHeight="1" x14ac:dyDescent="0.45"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</row>
    <row r="80" spans="54:85" ht="15" customHeight="1" x14ac:dyDescent="0.45">
      <c r="BB80" s="165" t="s">
        <v>192</v>
      </c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65"/>
      <c r="BW80" s="165"/>
      <c r="BX80" s="165"/>
      <c r="BY80" s="165"/>
      <c r="BZ80" s="165"/>
      <c r="CA80" s="166" t="str">
        <f>CA1</f>
        <v>01 北海道</v>
      </c>
      <c r="CB80" s="166"/>
      <c r="CC80" s="166"/>
      <c r="CD80" s="166"/>
      <c r="CE80" s="166"/>
      <c r="CF80" s="162" t="s">
        <v>193</v>
      </c>
      <c r="CG80" s="163"/>
    </row>
    <row r="81" spans="54:85" x14ac:dyDescent="0.45">
      <c r="BB81" s="165"/>
      <c r="BC81" s="165"/>
      <c r="BD81" s="165"/>
      <c r="BE81" s="165"/>
      <c r="BF81" s="165"/>
      <c r="BG81" s="165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T81" s="165"/>
      <c r="BU81" s="165"/>
      <c r="BV81" s="165"/>
      <c r="BW81" s="165"/>
      <c r="BX81" s="165"/>
      <c r="BY81" s="165"/>
      <c r="BZ81" s="165"/>
      <c r="CA81" s="166"/>
      <c r="CB81" s="166"/>
      <c r="CC81" s="166"/>
      <c r="CD81" s="166"/>
      <c r="CE81" s="166"/>
      <c r="CF81" s="162"/>
      <c r="CG81" s="163"/>
    </row>
    <row r="82" spans="54:85" ht="15.75" customHeight="1" x14ac:dyDescent="0.45">
      <c r="BB82" s="165"/>
      <c r="BC82" s="165"/>
      <c r="BD82" s="165"/>
      <c r="BE82" s="165"/>
      <c r="BF82" s="165"/>
      <c r="BG82" s="165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T82" s="165"/>
      <c r="BU82" s="165"/>
      <c r="BV82" s="165"/>
      <c r="BW82" s="165"/>
      <c r="BX82" s="165"/>
      <c r="BY82" s="165"/>
      <c r="BZ82" s="165"/>
      <c r="CA82" s="166"/>
      <c r="CB82" s="166"/>
      <c r="CC82" s="166"/>
      <c r="CD82" s="166"/>
      <c r="CE82" s="166"/>
      <c r="CF82" s="163"/>
      <c r="CG82" s="163"/>
    </row>
    <row r="83" spans="54:85" ht="15.75" customHeight="1" x14ac:dyDescent="0.45">
      <c r="BB83" s="165"/>
      <c r="BC83" s="165"/>
      <c r="BD83" s="165"/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6"/>
      <c r="CB83" s="166"/>
      <c r="CC83" s="166"/>
      <c r="CD83" s="166"/>
      <c r="CE83" s="166"/>
      <c r="CF83" s="163"/>
      <c r="CG83" s="163"/>
    </row>
    <row r="84" spans="54:85" ht="15.6" thickBot="1" x14ac:dyDescent="0.5"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</row>
    <row r="85" spans="54:85" ht="16.5" customHeight="1" thickTop="1" x14ac:dyDescent="0.45"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154" t="s">
        <v>194</v>
      </c>
      <c r="BP85" s="155"/>
      <c r="BQ85" s="155"/>
      <c r="BR85" s="155"/>
      <c r="BS85" s="155"/>
      <c r="BT85" s="156"/>
      <c r="BU85" s="24"/>
      <c r="BV85" s="24"/>
      <c r="BW85" s="24"/>
      <c r="BX85" s="24"/>
      <c r="BY85" s="24"/>
      <c r="BZ85" s="24"/>
      <c r="CA85" s="24"/>
      <c r="CB85" s="24"/>
      <c r="CC85" s="22"/>
      <c r="CD85" s="22"/>
      <c r="CE85" s="22"/>
      <c r="CF85" s="22"/>
      <c r="CG85" s="22"/>
    </row>
    <row r="86" spans="54:85" ht="16.5" customHeight="1" thickBot="1" x14ac:dyDescent="0.5"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157"/>
      <c r="BP86" s="158"/>
      <c r="BQ86" s="158"/>
      <c r="BR86" s="158"/>
      <c r="BS86" s="158"/>
      <c r="BT86" s="159"/>
      <c r="BU86" s="24"/>
      <c r="BV86" s="24"/>
      <c r="BW86" s="24"/>
      <c r="BX86" s="24"/>
      <c r="BY86" s="24"/>
      <c r="BZ86" s="24"/>
      <c r="CA86" s="24"/>
      <c r="CB86" s="24"/>
      <c r="CC86" s="22"/>
      <c r="CD86" s="22"/>
      <c r="CE86" s="22"/>
      <c r="CF86" s="22"/>
      <c r="CG86" s="22"/>
    </row>
    <row r="87" spans="54:85" ht="15.6" thickTop="1" x14ac:dyDescent="0.45"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</row>
    <row r="88" spans="54:85" x14ac:dyDescent="0.45"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</row>
    <row r="89" spans="54:85" x14ac:dyDescent="0.45"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</row>
    <row r="90" spans="54:85" x14ac:dyDescent="0.45"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</row>
    <row r="91" spans="54:85" x14ac:dyDescent="0.45"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</row>
    <row r="92" spans="54:85" x14ac:dyDescent="0.45"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</row>
    <row r="93" spans="54:85" x14ac:dyDescent="0.45"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</row>
    <row r="94" spans="54:85" x14ac:dyDescent="0.45"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</row>
    <row r="95" spans="54:85" x14ac:dyDescent="0.45"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</row>
    <row r="96" spans="54:85" x14ac:dyDescent="0.45"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</row>
    <row r="97" spans="54:85" x14ac:dyDescent="0.45"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</row>
    <row r="98" spans="54:85" x14ac:dyDescent="0.45"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</row>
    <row r="99" spans="54:85" x14ac:dyDescent="0.45"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</row>
    <row r="100" spans="54:85" x14ac:dyDescent="0.45"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</row>
    <row r="101" spans="54:85" x14ac:dyDescent="0.45"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</row>
    <row r="102" spans="54:85" x14ac:dyDescent="0.45"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</row>
    <row r="103" spans="54:85" x14ac:dyDescent="0.45"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</row>
    <row r="104" spans="54:85" x14ac:dyDescent="0.45"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</row>
    <row r="105" spans="54:85" x14ac:dyDescent="0.45"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</row>
    <row r="106" spans="54:85" x14ac:dyDescent="0.45"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</row>
    <row r="107" spans="54:85" x14ac:dyDescent="0.45"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</row>
    <row r="108" spans="54:85" x14ac:dyDescent="0.45"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</row>
    <row r="109" spans="54:85" x14ac:dyDescent="0.45"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</row>
    <row r="110" spans="54:85" x14ac:dyDescent="0.45"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</row>
    <row r="111" spans="54:85" x14ac:dyDescent="0.45"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</row>
    <row r="112" spans="54:85" x14ac:dyDescent="0.45"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</row>
    <row r="113" spans="54:85" x14ac:dyDescent="0.45"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</row>
    <row r="114" spans="54:85" x14ac:dyDescent="0.45"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</row>
    <row r="115" spans="54:85" x14ac:dyDescent="0.45"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</row>
    <row r="116" spans="54:85" x14ac:dyDescent="0.45"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</row>
    <row r="117" spans="54:85" x14ac:dyDescent="0.45"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</row>
    <row r="118" spans="54:85" x14ac:dyDescent="0.45"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</row>
    <row r="119" spans="54:85" x14ac:dyDescent="0.45"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</row>
    <row r="120" spans="54:85" x14ac:dyDescent="0.45"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</row>
    <row r="121" spans="54:85" x14ac:dyDescent="0.45"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</row>
    <row r="122" spans="54:85" x14ac:dyDescent="0.45"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</row>
    <row r="123" spans="54:85" x14ac:dyDescent="0.45"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</row>
    <row r="124" spans="54:85" x14ac:dyDescent="0.45"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</row>
    <row r="125" spans="54:85" x14ac:dyDescent="0.45"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</row>
    <row r="126" spans="54:85" x14ac:dyDescent="0.45"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</row>
    <row r="127" spans="54:85" x14ac:dyDescent="0.45"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</row>
    <row r="128" spans="54:85" x14ac:dyDescent="0.45"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</row>
    <row r="129" spans="54:85" x14ac:dyDescent="0.45"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</row>
    <row r="130" spans="54:85" x14ac:dyDescent="0.45"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</row>
    <row r="131" spans="54:85" x14ac:dyDescent="0.45"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</row>
    <row r="132" spans="54:85" x14ac:dyDescent="0.45"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</row>
    <row r="133" spans="54:85" x14ac:dyDescent="0.45"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</row>
    <row r="134" spans="54:85" ht="15.75" customHeight="1" x14ac:dyDescent="0.45"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</row>
    <row r="135" spans="54:85" ht="15.75" customHeight="1" x14ac:dyDescent="0.45"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</row>
    <row r="136" spans="54:85" x14ac:dyDescent="0.45"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</row>
    <row r="137" spans="54:85" x14ac:dyDescent="0.45"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</row>
    <row r="138" spans="54:85" x14ac:dyDescent="0.45">
      <c r="BB138" s="22"/>
      <c r="BC138" s="22" t="s">
        <v>191</v>
      </c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 t="s">
        <v>191</v>
      </c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</row>
    <row r="139" spans="54:85" ht="28.8" x14ac:dyDescent="0.45"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164"/>
      <c r="BP139" s="164"/>
      <c r="BQ139" s="164"/>
      <c r="BR139" s="164"/>
      <c r="BS139" s="164"/>
      <c r="BT139" s="164"/>
      <c r="BU139" s="24"/>
      <c r="BV139" s="24"/>
      <c r="BW139" s="24"/>
      <c r="BX139" s="24"/>
      <c r="BY139" s="24"/>
      <c r="BZ139" s="24"/>
      <c r="CA139" s="24"/>
      <c r="CB139" s="24"/>
      <c r="CC139" s="22"/>
      <c r="CD139" s="22"/>
      <c r="CE139" s="22"/>
      <c r="CF139" s="22"/>
      <c r="CG139" s="22"/>
    </row>
    <row r="140" spans="54:85" ht="28.8" x14ac:dyDescent="0.45"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164"/>
      <c r="BP140" s="164"/>
      <c r="BQ140" s="164"/>
      <c r="BR140" s="164"/>
      <c r="BS140" s="164"/>
      <c r="BT140" s="164"/>
      <c r="BU140" s="24"/>
      <c r="BV140" s="24"/>
      <c r="BW140" s="24"/>
      <c r="BX140" s="24"/>
      <c r="BY140" s="24"/>
      <c r="BZ140" s="24"/>
      <c r="CA140" s="24"/>
      <c r="CB140" s="24"/>
      <c r="CC140" s="22"/>
      <c r="CD140" s="22"/>
      <c r="CE140" s="22"/>
      <c r="CF140" s="22"/>
      <c r="CG140" s="22"/>
    </row>
    <row r="141" spans="54:85" x14ac:dyDescent="0.45"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</row>
    <row r="142" spans="54:85" x14ac:dyDescent="0.45"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</row>
    <row r="143" spans="54:85" x14ac:dyDescent="0.45"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</row>
    <row r="144" spans="54:85" x14ac:dyDescent="0.45"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</row>
    <row r="145" spans="54:85" x14ac:dyDescent="0.45"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</row>
    <row r="146" spans="54:85" x14ac:dyDescent="0.45"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</row>
    <row r="147" spans="54:85" x14ac:dyDescent="0.45"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</row>
    <row r="148" spans="54:85" x14ac:dyDescent="0.45"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</row>
    <row r="149" spans="54:85" ht="17.399999999999999" x14ac:dyDescent="0.5">
      <c r="BB149" s="23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</row>
    <row r="150" spans="54:85" ht="15" customHeight="1" x14ac:dyDescent="0.45"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</row>
    <row r="151" spans="54:85" ht="15" customHeight="1" x14ac:dyDescent="0.45"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</row>
    <row r="152" spans="54:85" ht="15" customHeight="1" x14ac:dyDescent="0.45"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</row>
    <row r="153" spans="54:85" ht="15" customHeight="1" x14ac:dyDescent="0.45"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</row>
    <row r="154" spans="54:85" x14ac:dyDescent="0.45"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</row>
    <row r="155" spans="54:85" ht="15" customHeight="1" x14ac:dyDescent="0.45">
      <c r="BB155" s="165" t="s">
        <v>195</v>
      </c>
      <c r="BC155" s="165"/>
      <c r="BD155" s="165"/>
      <c r="BE155" s="165"/>
      <c r="BF155" s="165"/>
      <c r="BG155" s="165"/>
      <c r="BH155" s="165"/>
      <c r="BI155" s="165"/>
      <c r="BJ155" s="165"/>
      <c r="BK155" s="165"/>
      <c r="BL155" s="165"/>
      <c r="BM155" s="165"/>
      <c r="BN155" s="165"/>
      <c r="BO155" s="165"/>
      <c r="BP155" s="165"/>
      <c r="BQ155" s="165"/>
      <c r="BR155" s="165"/>
      <c r="BS155" s="165"/>
      <c r="BT155" s="165"/>
      <c r="BU155" s="165"/>
      <c r="BV155" s="165"/>
      <c r="BW155" s="165"/>
      <c r="BX155" s="165"/>
      <c r="BY155" s="165"/>
      <c r="BZ155" s="165"/>
      <c r="CA155" s="166" t="str">
        <f>CA1</f>
        <v>01 北海道</v>
      </c>
      <c r="CB155" s="166"/>
      <c r="CC155" s="166"/>
      <c r="CD155" s="166"/>
      <c r="CE155" s="166"/>
      <c r="CF155" s="151" t="s">
        <v>196</v>
      </c>
      <c r="CG155" s="152"/>
    </row>
    <row r="156" spans="54:85" ht="15" customHeight="1" x14ac:dyDescent="0.45">
      <c r="BB156" s="165"/>
      <c r="BC156" s="165"/>
      <c r="BD156" s="165"/>
      <c r="BE156" s="165"/>
      <c r="BF156" s="165"/>
      <c r="BG156" s="165"/>
      <c r="BH156" s="165"/>
      <c r="BI156" s="165"/>
      <c r="BJ156" s="165"/>
      <c r="BK156" s="165"/>
      <c r="BL156" s="165"/>
      <c r="BM156" s="165"/>
      <c r="BN156" s="165"/>
      <c r="BO156" s="165"/>
      <c r="BP156" s="165"/>
      <c r="BQ156" s="165"/>
      <c r="BR156" s="165"/>
      <c r="BS156" s="165"/>
      <c r="BT156" s="165"/>
      <c r="BU156" s="165"/>
      <c r="BV156" s="165"/>
      <c r="BW156" s="165"/>
      <c r="BX156" s="165"/>
      <c r="BY156" s="165"/>
      <c r="BZ156" s="165"/>
      <c r="CA156" s="166"/>
      <c r="CB156" s="166"/>
      <c r="CC156" s="166"/>
      <c r="CD156" s="166"/>
      <c r="CE156" s="166"/>
      <c r="CF156" s="151"/>
      <c r="CG156" s="152"/>
    </row>
    <row r="157" spans="54:85" x14ac:dyDescent="0.45">
      <c r="BB157" s="165"/>
      <c r="BC157" s="165"/>
      <c r="BD157" s="165"/>
      <c r="BE157" s="165"/>
      <c r="BF157" s="165"/>
      <c r="BG157" s="165"/>
      <c r="BH157" s="165"/>
      <c r="BI157" s="165"/>
      <c r="BJ157" s="165"/>
      <c r="BK157" s="165"/>
      <c r="BL157" s="165"/>
      <c r="BM157" s="165"/>
      <c r="BN157" s="165"/>
      <c r="BO157" s="165"/>
      <c r="BP157" s="165"/>
      <c r="BQ157" s="165"/>
      <c r="BR157" s="165"/>
      <c r="BS157" s="165"/>
      <c r="BT157" s="165"/>
      <c r="BU157" s="165"/>
      <c r="BV157" s="165"/>
      <c r="BW157" s="165"/>
      <c r="BX157" s="165"/>
      <c r="BY157" s="165"/>
      <c r="BZ157" s="165"/>
      <c r="CA157" s="166"/>
      <c r="CB157" s="166"/>
      <c r="CC157" s="166"/>
      <c r="CD157" s="166"/>
      <c r="CE157" s="166"/>
      <c r="CF157" s="153"/>
      <c r="CG157" s="152"/>
    </row>
    <row r="158" spans="54:85" x14ac:dyDescent="0.45"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165"/>
      <c r="BL158" s="165"/>
      <c r="BM158" s="165"/>
      <c r="BN158" s="165"/>
      <c r="BO158" s="165"/>
      <c r="BP158" s="165"/>
      <c r="BQ158" s="165"/>
      <c r="BR158" s="165"/>
      <c r="BS158" s="165"/>
      <c r="BT158" s="165"/>
      <c r="BU158" s="165"/>
      <c r="BV158" s="165"/>
      <c r="BW158" s="165"/>
      <c r="BX158" s="165"/>
      <c r="BY158" s="165"/>
      <c r="BZ158" s="165"/>
      <c r="CA158" s="166"/>
      <c r="CB158" s="166"/>
      <c r="CC158" s="166"/>
      <c r="CD158" s="166"/>
      <c r="CE158" s="166"/>
      <c r="CF158" s="153"/>
      <c r="CG158" s="152"/>
    </row>
    <row r="159" spans="54:85" ht="15.6" thickBot="1" x14ac:dyDescent="0.5"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</row>
    <row r="160" spans="54:85" ht="16.5" customHeight="1" thickTop="1" x14ac:dyDescent="0.45">
      <c r="BB160" s="22"/>
      <c r="BC160" s="22"/>
      <c r="BD160" s="30"/>
      <c r="BE160" s="30"/>
      <c r="BF160" s="32"/>
      <c r="BG160" s="154" t="s">
        <v>101</v>
      </c>
      <c r="BH160" s="155"/>
      <c r="BI160" s="155"/>
      <c r="BJ160" s="155"/>
      <c r="BK160" s="155"/>
      <c r="BL160" s="156"/>
      <c r="BM160" s="31"/>
      <c r="BN160" s="30"/>
      <c r="BO160" s="30"/>
      <c r="BP160" s="22"/>
      <c r="BQ160" s="29"/>
      <c r="BR160" s="22"/>
      <c r="BS160" s="22"/>
      <c r="BT160" s="30"/>
      <c r="BU160" s="30"/>
      <c r="BV160" s="32"/>
      <c r="BW160" s="154" t="s">
        <v>102</v>
      </c>
      <c r="BX160" s="155"/>
      <c r="BY160" s="155"/>
      <c r="BZ160" s="155"/>
      <c r="CA160" s="155"/>
      <c r="CB160" s="156"/>
      <c r="CC160" s="31"/>
      <c r="CD160" s="30"/>
      <c r="CE160" s="30"/>
      <c r="CF160" s="22"/>
      <c r="CG160" s="22"/>
    </row>
    <row r="161" spans="54:85" ht="16.5" customHeight="1" thickBot="1" x14ac:dyDescent="0.5">
      <c r="BB161" s="22"/>
      <c r="BC161" s="22"/>
      <c r="BD161" s="30"/>
      <c r="BE161" s="30"/>
      <c r="BF161" s="32"/>
      <c r="BG161" s="157"/>
      <c r="BH161" s="158"/>
      <c r="BI161" s="158"/>
      <c r="BJ161" s="158"/>
      <c r="BK161" s="158"/>
      <c r="BL161" s="159"/>
      <c r="BM161" s="31"/>
      <c r="BN161" s="30"/>
      <c r="BO161" s="30"/>
      <c r="BP161" s="22"/>
      <c r="BQ161" s="29"/>
      <c r="BR161" s="22"/>
      <c r="BS161" s="22"/>
      <c r="BT161" s="30"/>
      <c r="BU161" s="30"/>
      <c r="BV161" s="32"/>
      <c r="BW161" s="157"/>
      <c r="BX161" s="158"/>
      <c r="BY161" s="158"/>
      <c r="BZ161" s="158"/>
      <c r="CA161" s="158"/>
      <c r="CB161" s="159"/>
      <c r="CC161" s="31"/>
      <c r="CD161" s="30"/>
      <c r="CE161" s="30"/>
      <c r="CF161" s="22"/>
      <c r="CG161" s="22"/>
    </row>
    <row r="162" spans="54:85" ht="15.6" thickTop="1" x14ac:dyDescent="0.45"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9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</row>
    <row r="163" spans="54:85" x14ac:dyDescent="0.45"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9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</row>
    <row r="164" spans="54:85" x14ac:dyDescent="0.45"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9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</row>
    <row r="165" spans="54:85" x14ac:dyDescent="0.45"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9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</row>
    <row r="166" spans="54:85" x14ac:dyDescent="0.45"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9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</row>
    <row r="167" spans="54:85" x14ac:dyDescent="0.45"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9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</row>
    <row r="168" spans="54:85" x14ac:dyDescent="0.45"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9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</row>
    <row r="169" spans="54:85" x14ac:dyDescent="0.45"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9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</row>
    <row r="170" spans="54:85" x14ac:dyDescent="0.45"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9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</row>
    <row r="171" spans="54:85" x14ac:dyDescent="0.45"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9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</row>
    <row r="172" spans="54:85" x14ac:dyDescent="0.45"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9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</row>
    <row r="173" spans="54:85" x14ac:dyDescent="0.45"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9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</row>
    <row r="174" spans="54:85" x14ac:dyDescent="0.45"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9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</row>
    <row r="175" spans="54:85" x14ac:dyDescent="0.45"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9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</row>
    <row r="176" spans="54:85" x14ac:dyDescent="0.45"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9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</row>
    <row r="177" spans="54:85" x14ac:dyDescent="0.45"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9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</row>
    <row r="178" spans="54:85" x14ac:dyDescent="0.45"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9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</row>
    <row r="179" spans="54:85" x14ac:dyDescent="0.45">
      <c r="BB179" s="22"/>
      <c r="BC179" s="22" t="s">
        <v>190</v>
      </c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9"/>
      <c r="BR179" s="22"/>
      <c r="BS179" s="22" t="s">
        <v>191</v>
      </c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</row>
    <row r="180" spans="54:85" x14ac:dyDescent="0.45"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9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</row>
    <row r="181" spans="54:85" x14ac:dyDescent="0.45"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9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</row>
    <row r="182" spans="54:85" x14ac:dyDescent="0.45"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9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</row>
    <row r="183" spans="54:85" x14ac:dyDescent="0.45"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9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</row>
    <row r="184" spans="54:85" x14ac:dyDescent="0.45"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9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</row>
    <row r="185" spans="54:85" x14ac:dyDescent="0.45"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9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</row>
    <row r="186" spans="54:85" x14ac:dyDescent="0.45"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9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</row>
    <row r="187" spans="54:85" x14ac:dyDescent="0.45"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9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</row>
    <row r="188" spans="54:85" x14ac:dyDescent="0.45"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9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</row>
    <row r="189" spans="54:85" ht="15" customHeight="1" x14ac:dyDescent="0.45"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9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</row>
    <row r="190" spans="54:85" ht="15" customHeight="1" x14ac:dyDescent="0.45"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9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</row>
    <row r="191" spans="54:85" ht="15" customHeight="1" x14ac:dyDescent="0.45"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9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</row>
    <row r="192" spans="54:85" ht="15" customHeight="1" x14ac:dyDescent="0.45"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9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</row>
    <row r="193" spans="54:85" ht="15" customHeight="1" x14ac:dyDescent="0.45"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9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</row>
    <row r="194" spans="54:85" ht="15" customHeight="1" x14ac:dyDescent="0.45"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9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</row>
    <row r="195" spans="54:85" ht="15" customHeight="1" thickBot="1" x14ac:dyDescent="0.5">
      <c r="BB195" s="28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7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</row>
    <row r="196" spans="54:85" ht="15" customHeight="1" x14ac:dyDescent="0.45"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</row>
    <row r="197" spans="54:85" ht="15.6" thickBot="1" x14ac:dyDescent="0.5"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</row>
    <row r="198" spans="54:85" ht="16.5" customHeight="1" thickTop="1" x14ac:dyDescent="0.45"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154" t="s">
        <v>194</v>
      </c>
      <c r="BP198" s="155"/>
      <c r="BQ198" s="155"/>
      <c r="BR198" s="155"/>
      <c r="BS198" s="155"/>
      <c r="BT198" s="156"/>
      <c r="BU198" s="24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</row>
    <row r="199" spans="54:85" ht="16.5" customHeight="1" thickBot="1" x14ac:dyDescent="0.5">
      <c r="BB199" s="22"/>
      <c r="BC199" s="22"/>
      <c r="BD199" s="22"/>
      <c r="BE199" s="22"/>
      <c r="BF199" s="22"/>
      <c r="BG199" s="164"/>
      <c r="BH199" s="164"/>
      <c r="BI199" s="164"/>
      <c r="BJ199" s="164"/>
      <c r="BK199" s="164"/>
      <c r="BL199" s="164"/>
      <c r="BM199" s="22"/>
      <c r="BN199" s="22"/>
      <c r="BO199" s="157"/>
      <c r="BP199" s="158"/>
      <c r="BQ199" s="158"/>
      <c r="BR199" s="158"/>
      <c r="BS199" s="158"/>
      <c r="BT199" s="159"/>
      <c r="BU199" s="24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</row>
    <row r="200" spans="54:85" ht="16.5" customHeight="1" thickTop="1" x14ac:dyDescent="0.45">
      <c r="BB200" s="22"/>
      <c r="BC200" s="22"/>
      <c r="BD200" s="22"/>
      <c r="BE200" s="22"/>
      <c r="BF200" s="22"/>
      <c r="BG200" s="164"/>
      <c r="BH200" s="164"/>
      <c r="BI200" s="164"/>
      <c r="BJ200" s="164"/>
      <c r="BK200" s="164"/>
      <c r="BL200" s="164"/>
      <c r="BM200" s="22"/>
      <c r="BN200" s="22"/>
      <c r="BO200" s="22"/>
      <c r="BP200" s="22"/>
      <c r="BQ200" s="25"/>
      <c r="BR200" s="25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</row>
    <row r="201" spans="54:85" ht="16.5" customHeight="1" x14ac:dyDescent="0.45">
      <c r="BB201" s="22"/>
      <c r="BC201" s="22"/>
      <c r="BD201" s="22"/>
      <c r="BE201" s="22"/>
      <c r="BF201" s="22"/>
      <c r="BG201" s="24"/>
      <c r="BH201" s="24"/>
      <c r="BI201" s="24"/>
      <c r="BJ201" s="24"/>
      <c r="BK201" s="24"/>
      <c r="BL201" s="24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</row>
    <row r="202" spans="54:85" x14ac:dyDescent="0.45"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</row>
    <row r="203" spans="54:85" x14ac:dyDescent="0.45"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</row>
    <row r="204" spans="54:85" x14ac:dyDescent="0.45"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</row>
    <row r="205" spans="54:85" x14ac:dyDescent="0.45"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</row>
    <row r="206" spans="54:85" x14ac:dyDescent="0.45"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</row>
    <row r="207" spans="54:85" x14ac:dyDescent="0.45"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</row>
    <row r="208" spans="54:85" x14ac:dyDescent="0.45"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</row>
    <row r="209" spans="54:85" x14ac:dyDescent="0.45"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</row>
    <row r="210" spans="54:85" ht="15" customHeight="1" x14ac:dyDescent="0.45"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</row>
    <row r="211" spans="54:85" ht="15" customHeight="1" x14ac:dyDescent="0.45"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</row>
    <row r="212" spans="54:85" x14ac:dyDescent="0.45"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</row>
    <row r="213" spans="54:85" x14ac:dyDescent="0.45"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</row>
    <row r="214" spans="54:85" x14ac:dyDescent="0.45"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</row>
    <row r="215" spans="54:85" x14ac:dyDescent="0.45"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</row>
    <row r="216" spans="54:85" x14ac:dyDescent="0.45"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</row>
    <row r="217" spans="54:85" x14ac:dyDescent="0.45"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</row>
    <row r="218" spans="54:85" x14ac:dyDescent="0.45">
      <c r="BB218" s="22"/>
      <c r="BC218" s="22" t="s">
        <v>191</v>
      </c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 t="s">
        <v>191</v>
      </c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</row>
    <row r="219" spans="54:85" x14ac:dyDescent="0.45"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</row>
    <row r="220" spans="54:85" x14ac:dyDescent="0.45"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</row>
    <row r="221" spans="54:85" x14ac:dyDescent="0.45"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</row>
    <row r="222" spans="54:85" x14ac:dyDescent="0.45"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</row>
    <row r="223" spans="54:85" x14ac:dyDescent="0.45"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</row>
    <row r="224" spans="54:85" x14ac:dyDescent="0.45"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</row>
    <row r="225" spans="54:85" x14ac:dyDescent="0.45"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</row>
    <row r="226" spans="54:85" x14ac:dyDescent="0.45"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</row>
    <row r="227" spans="54:85" x14ac:dyDescent="0.45"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</row>
    <row r="228" spans="54:85" ht="17.399999999999999" x14ac:dyDescent="0.5">
      <c r="BB228" s="23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</row>
    <row r="229" spans="54:85" x14ac:dyDescent="0.45"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</row>
    <row r="230" spans="54:85" x14ac:dyDescent="0.45"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</row>
    <row r="231" spans="54:85" x14ac:dyDescent="0.45"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</row>
    <row r="232" spans="54:85" x14ac:dyDescent="0.45"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</row>
  </sheetData>
  <mergeCells count="20">
    <mergeCell ref="BO198:BT199"/>
    <mergeCell ref="BG199:BL200"/>
    <mergeCell ref="BO139:BT140"/>
    <mergeCell ref="BB155:BZ158"/>
    <mergeCell ref="CA155:CE158"/>
    <mergeCell ref="CF155:CG158"/>
    <mergeCell ref="BG160:BL161"/>
    <mergeCell ref="BW160:CB161"/>
    <mergeCell ref="A7:A8"/>
    <mergeCell ref="B7:B8"/>
    <mergeCell ref="BB80:BZ83"/>
    <mergeCell ref="CA80:CE83"/>
    <mergeCell ref="CF80:CG83"/>
    <mergeCell ref="BO85:BT86"/>
    <mergeCell ref="BB1:BZ4"/>
    <mergeCell ref="CA1:CE4"/>
    <mergeCell ref="CF1:CG4"/>
    <mergeCell ref="B3:C3"/>
    <mergeCell ref="BG6:BL7"/>
    <mergeCell ref="BW6:CB7"/>
  </mergeCells>
  <phoneticPr fontId="7"/>
  <dataValidations count="1">
    <dataValidation type="list" allowBlank="1" showInputMessage="1" showErrorMessage="1" sqref="B3:C3" xr:uid="{00000000-0002-0000-0200-000000000000}">
      <formula1>$AZ$1:$AZ$48</formula1>
    </dataValidation>
  </dataValidations>
  <printOptions horizontalCentered="1"/>
  <pageMargins left="0.39370078740157483" right="0.19685039370078741" top="0.39370078740157483" bottom="0.39370078740157483" header="0.23622047244094491" footer="0.23622047244094491"/>
  <pageSetup paperSize="9" scale="45" orientation="landscape" horizontalDpi="300" verticalDpi="300" r:id="rId1"/>
  <headerFooter>
    <oddFooter>&amp;C&amp;16&amp;P/&amp;N</oddFooter>
  </headerFooter>
  <rowBreaks count="2" manualBreakCount="2">
    <brk id="79" min="53" max="84" man="1"/>
    <brk id="154" min="53" max="8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5"/>
    <pageSetUpPr fitToPage="1"/>
  </sheetPr>
  <dimension ref="A1:J315"/>
  <sheetViews>
    <sheetView view="pageBreakPreview" zoomScale="60" zoomScaleNormal="100" workbookViewId="0">
      <pane ySplit="7" topLeftCell="A279" activePane="bottomLeft" state="frozenSplit"/>
      <selection activeCell="R34" sqref="R34"/>
      <selection pane="bottomLeft" activeCell="A5" sqref="A5:J315"/>
    </sheetView>
  </sheetViews>
  <sheetFormatPr defaultRowHeight="15" x14ac:dyDescent="0.45"/>
  <cols>
    <col min="1" max="1" width="12.88671875" customWidth="1"/>
    <col min="2" max="2" width="12.6640625" customWidth="1"/>
    <col min="3" max="3" width="15.44140625" customWidth="1"/>
    <col min="4" max="4" width="12.88671875" customWidth="1"/>
    <col min="5" max="7" width="11.88671875" customWidth="1"/>
    <col min="8" max="8" width="11.88671875" style="124" customWidth="1"/>
    <col min="9" max="9" width="11.88671875" customWidth="1"/>
    <col min="10" max="10" width="11.88671875" style="124" customWidth="1"/>
  </cols>
  <sheetData>
    <row r="1" spans="1:10" x14ac:dyDescent="0.45">
      <c r="A1" t="s">
        <v>198</v>
      </c>
    </row>
    <row r="2" spans="1:10" s="4" customFormat="1" ht="13.5" customHeight="1" x14ac:dyDescent="0.45">
      <c r="A2" s="74"/>
      <c r="B2" s="74"/>
      <c r="C2" s="73"/>
      <c r="D2" s="83" t="s">
        <v>199</v>
      </c>
      <c r="E2" s="72"/>
      <c r="F2" s="72"/>
      <c r="G2" s="72"/>
      <c r="H2" s="125"/>
      <c r="I2" s="72"/>
      <c r="J2" s="125"/>
    </row>
    <row r="3" spans="1:10" x14ac:dyDescent="0.45">
      <c r="A3" s="10"/>
      <c r="B3" s="10"/>
      <c r="C3" s="10"/>
      <c r="D3" s="169" t="s">
        <v>200</v>
      </c>
      <c r="E3" s="171" t="s">
        <v>201</v>
      </c>
      <c r="F3" s="172"/>
      <c r="G3" s="172"/>
      <c r="H3" s="173"/>
      <c r="I3" s="174" t="s">
        <v>202</v>
      </c>
      <c r="J3" s="174"/>
    </row>
    <row r="4" spans="1:10" s="4" customFormat="1" ht="45.75" customHeight="1" x14ac:dyDescent="0.45">
      <c r="A4" s="70" t="s">
        <v>203</v>
      </c>
      <c r="B4" s="70" t="s">
        <v>204</v>
      </c>
      <c r="C4" s="70" t="s">
        <v>205</v>
      </c>
      <c r="D4" s="170"/>
      <c r="E4" s="8" t="s">
        <v>206</v>
      </c>
      <c r="F4" s="8" t="s">
        <v>207</v>
      </c>
      <c r="G4" s="92" t="s">
        <v>208</v>
      </c>
      <c r="H4" s="126" t="s">
        <v>209</v>
      </c>
      <c r="I4" s="8" t="s">
        <v>210</v>
      </c>
      <c r="J4" s="126" t="s">
        <v>211</v>
      </c>
    </row>
    <row r="5" spans="1:10" x14ac:dyDescent="0.45">
      <c r="A5" s="1" t="s">
        <v>212</v>
      </c>
      <c r="B5" s="1" t="s">
        <v>213</v>
      </c>
      <c r="C5" s="1" t="s">
        <v>214</v>
      </c>
      <c r="D5" s="97">
        <v>10.49704010071129</v>
      </c>
      <c r="E5" s="7">
        <v>9326.2451640953404</v>
      </c>
      <c r="F5" s="7">
        <v>9396</v>
      </c>
      <c r="G5" s="5">
        <v>0.99257611367553644</v>
      </c>
      <c r="H5" s="127">
        <v>0.33125115848007414</v>
      </c>
      <c r="I5" s="102">
        <v>888.46427894120222</v>
      </c>
      <c r="J5" s="127">
        <v>0.45709718919340381</v>
      </c>
    </row>
    <row r="6" spans="1:10" x14ac:dyDescent="0.45">
      <c r="A6" s="2" t="s">
        <v>215</v>
      </c>
      <c r="B6" s="2" t="s">
        <v>96</v>
      </c>
      <c r="C6" s="2" t="s">
        <v>216</v>
      </c>
      <c r="D6" s="98">
        <v>10.109241486539359</v>
      </c>
      <c r="E6" s="100">
        <v>326.80675028063757</v>
      </c>
      <c r="F6" s="100">
        <v>324.8</v>
      </c>
      <c r="G6" s="6">
        <v>1.0061784183517166</v>
      </c>
      <c r="H6" s="128">
        <v>0.26513824358290805</v>
      </c>
      <c r="I6" s="103">
        <v>32.327524346488978</v>
      </c>
      <c r="J6" s="128">
        <v>0.28035714285714292</v>
      </c>
    </row>
    <row r="7" spans="1:10" x14ac:dyDescent="0.45">
      <c r="A7" s="3" t="s">
        <v>217</v>
      </c>
      <c r="B7" s="3" t="s">
        <v>96</v>
      </c>
      <c r="C7" s="3" t="s">
        <v>218</v>
      </c>
      <c r="D7" s="99">
        <v>9.0222163258491399</v>
      </c>
      <c r="E7" s="101">
        <v>22.291609442035778</v>
      </c>
      <c r="F7" s="101">
        <v>23</v>
      </c>
      <c r="G7" s="71">
        <v>0.96920041052329464</v>
      </c>
      <c r="H7" s="129">
        <v>0.30292792792792794</v>
      </c>
      <c r="I7" s="104">
        <v>2.4707465036245146</v>
      </c>
      <c r="J7" s="129">
        <v>0.37383177570093457</v>
      </c>
    </row>
    <row r="8" spans="1:10" x14ac:dyDescent="0.45">
      <c r="A8" s="3" t="s">
        <v>217</v>
      </c>
      <c r="B8" s="3" t="s">
        <v>96</v>
      </c>
      <c r="C8" s="3" t="s">
        <v>219</v>
      </c>
      <c r="D8" s="99" t="s">
        <v>220</v>
      </c>
      <c r="E8" s="101" t="e">
        <v>#DIV/0!</v>
      </c>
      <c r="F8" s="101">
        <v>0</v>
      </c>
      <c r="G8" s="71" t="e">
        <v>#DIV/0!</v>
      </c>
      <c r="H8" s="129">
        <v>0.16</v>
      </c>
      <c r="I8" s="104">
        <v>0</v>
      </c>
      <c r="J8" s="129" t="s">
        <v>220</v>
      </c>
    </row>
    <row r="9" spans="1:10" x14ac:dyDescent="0.45">
      <c r="A9" s="3" t="s">
        <v>217</v>
      </c>
      <c r="B9" s="3" t="s">
        <v>96</v>
      </c>
      <c r="C9" s="3" t="s">
        <v>221</v>
      </c>
      <c r="D9" s="99">
        <v>9.1130856614387579</v>
      </c>
      <c r="E9" s="101">
        <v>1.0521553521135751</v>
      </c>
      <c r="F9" s="101">
        <v>1</v>
      </c>
      <c r="G9" s="71">
        <v>1.0521553521135751</v>
      </c>
      <c r="H9" s="129">
        <v>0.14285714285714285</v>
      </c>
      <c r="I9" s="104">
        <v>0.1154554440946035</v>
      </c>
      <c r="J9" s="129">
        <v>0</v>
      </c>
    </row>
    <row r="10" spans="1:10" x14ac:dyDescent="0.45">
      <c r="A10" s="3" t="s">
        <v>217</v>
      </c>
      <c r="B10" s="3" t="s">
        <v>96</v>
      </c>
      <c r="C10" s="3" t="s">
        <v>222</v>
      </c>
      <c r="D10" s="99">
        <v>10.535658799709898</v>
      </c>
      <c r="E10" s="101">
        <v>166.76832559686707</v>
      </c>
      <c r="F10" s="101">
        <v>166.4</v>
      </c>
      <c r="G10" s="71">
        <v>1.00221349517348</v>
      </c>
      <c r="H10" s="129">
        <v>0.26970374510899942</v>
      </c>
      <c r="I10" s="104">
        <v>15.828941385370138</v>
      </c>
      <c r="J10" s="129">
        <v>0.36907366885485049</v>
      </c>
    </row>
    <row r="11" spans="1:10" x14ac:dyDescent="0.45">
      <c r="A11" s="3" t="s">
        <v>217</v>
      </c>
      <c r="B11" s="3" t="s">
        <v>96</v>
      </c>
      <c r="C11" s="3" t="s">
        <v>223</v>
      </c>
      <c r="D11" s="99">
        <v>7.2706839767538503</v>
      </c>
      <c r="E11" s="101">
        <v>4.9526962797050382</v>
      </c>
      <c r="F11" s="101">
        <v>5</v>
      </c>
      <c r="G11" s="71">
        <v>0.99053925594100767</v>
      </c>
      <c r="H11" s="129">
        <v>0.33712984054669703</v>
      </c>
      <c r="I11" s="104">
        <v>0.68118712015816063</v>
      </c>
      <c r="J11" s="129">
        <v>0.66101694915254228</v>
      </c>
    </row>
    <row r="12" spans="1:10" x14ac:dyDescent="0.45">
      <c r="A12" s="3" t="s">
        <v>217</v>
      </c>
      <c r="B12" s="3" t="s">
        <v>96</v>
      </c>
      <c r="C12" s="3" t="s">
        <v>224</v>
      </c>
      <c r="D12" s="99">
        <v>3.6474737177528396</v>
      </c>
      <c r="E12" s="101">
        <v>1.9792672801607782</v>
      </c>
      <c r="F12" s="101">
        <v>2</v>
      </c>
      <c r="G12" s="71">
        <v>0.98963364008038912</v>
      </c>
      <c r="H12" s="129">
        <v>0.39299610894941633</v>
      </c>
      <c r="I12" s="104">
        <v>0.54264058724463649</v>
      </c>
      <c r="J12" s="129">
        <v>0.5106382978723405</v>
      </c>
    </row>
    <row r="13" spans="1:10" x14ac:dyDescent="0.45">
      <c r="A13" s="3" t="s">
        <v>217</v>
      </c>
      <c r="B13" s="3" t="s">
        <v>96</v>
      </c>
      <c r="C13" s="3" t="s">
        <v>225</v>
      </c>
      <c r="D13" s="99">
        <v>12.028166836504736</v>
      </c>
      <c r="E13" s="101">
        <v>6.1103563125116001</v>
      </c>
      <c r="F13" s="101">
        <v>6</v>
      </c>
      <c r="G13" s="71">
        <v>1.0183927187519333</v>
      </c>
      <c r="H13" s="129">
        <v>0.1646586345381526</v>
      </c>
      <c r="I13" s="104">
        <v>0.50800395401625542</v>
      </c>
      <c r="J13" s="129">
        <v>0</v>
      </c>
    </row>
    <row r="14" spans="1:10" x14ac:dyDescent="0.45">
      <c r="A14" s="3" t="s">
        <v>217</v>
      </c>
      <c r="B14" s="3" t="s">
        <v>96</v>
      </c>
      <c r="C14" s="3" t="s">
        <v>226</v>
      </c>
      <c r="D14" s="99" t="s">
        <v>220</v>
      </c>
      <c r="E14" s="101" t="e">
        <v>#DIV/0!</v>
      </c>
      <c r="F14" s="101">
        <v>0</v>
      </c>
      <c r="G14" s="71" t="e">
        <v>#DIV/0!</v>
      </c>
      <c r="H14" s="129">
        <v>0.30158730158730157</v>
      </c>
      <c r="I14" s="104">
        <v>0</v>
      </c>
      <c r="J14" s="129" t="s">
        <v>220</v>
      </c>
    </row>
    <row r="15" spans="1:10" x14ac:dyDescent="0.45">
      <c r="A15" s="3" t="s">
        <v>217</v>
      </c>
      <c r="B15" s="3" t="s">
        <v>96</v>
      </c>
      <c r="C15" s="3" t="s">
        <v>227</v>
      </c>
      <c r="D15" s="99">
        <v>8.7097596670031834</v>
      </c>
      <c r="E15" s="101">
        <v>10.055891703111183</v>
      </c>
      <c r="F15" s="101">
        <v>10</v>
      </c>
      <c r="G15" s="71">
        <v>1.0055891703111182</v>
      </c>
      <c r="H15" s="129">
        <v>0.26873385012919898</v>
      </c>
      <c r="I15" s="104">
        <v>1.1545544409460349</v>
      </c>
      <c r="J15" s="129">
        <v>0</v>
      </c>
    </row>
    <row r="16" spans="1:10" x14ac:dyDescent="0.45">
      <c r="A16" s="3" t="s">
        <v>217</v>
      </c>
      <c r="B16" s="3" t="s">
        <v>96</v>
      </c>
      <c r="C16" s="3" t="s">
        <v>228</v>
      </c>
      <c r="D16" s="99">
        <v>8.1598333923697268</v>
      </c>
      <c r="E16" s="101">
        <v>13.377780070367109</v>
      </c>
      <c r="F16" s="101">
        <v>13</v>
      </c>
      <c r="G16" s="71">
        <v>1.0290600054128545</v>
      </c>
      <c r="H16" s="129">
        <v>0.30945558739255014</v>
      </c>
      <c r="I16" s="104">
        <v>1.6394673061433696</v>
      </c>
      <c r="J16" s="129">
        <v>0.38028169014084506</v>
      </c>
    </row>
    <row r="17" spans="1:10" x14ac:dyDescent="0.45">
      <c r="A17" s="3" t="s">
        <v>217</v>
      </c>
      <c r="B17" s="3" t="s">
        <v>96</v>
      </c>
      <c r="C17" s="3" t="s">
        <v>229</v>
      </c>
      <c r="D17" s="99">
        <v>0</v>
      </c>
      <c r="E17" s="101" t="e">
        <v>#DIV/0!</v>
      </c>
      <c r="F17" s="101">
        <v>0</v>
      </c>
      <c r="G17" s="71" t="e">
        <v>#DIV/0!</v>
      </c>
      <c r="H17" s="129">
        <v>0.38666666666666666</v>
      </c>
      <c r="I17" s="104">
        <v>0.15009207732298452</v>
      </c>
      <c r="J17" s="129">
        <v>0</v>
      </c>
    </row>
    <row r="18" spans="1:10" x14ac:dyDescent="0.45">
      <c r="A18" s="3" t="s">
        <v>217</v>
      </c>
      <c r="B18" s="3" t="s">
        <v>96</v>
      </c>
      <c r="C18" s="3" t="s">
        <v>230</v>
      </c>
      <c r="D18" s="99">
        <v>13.107396251650153</v>
      </c>
      <c r="E18" s="101">
        <v>42.675631195461506</v>
      </c>
      <c r="F18" s="101">
        <v>42</v>
      </c>
      <c r="G18" s="71">
        <v>1.0160864570347978</v>
      </c>
      <c r="H18" s="129">
        <v>0.19523099850968703</v>
      </c>
      <c r="I18" s="104">
        <v>3.255843523467818</v>
      </c>
      <c r="J18" s="129">
        <v>0.24113475177304969</v>
      </c>
    </row>
    <row r="19" spans="1:10" x14ac:dyDescent="0.45">
      <c r="A19" s="3" t="s">
        <v>217</v>
      </c>
      <c r="B19" s="3" t="s">
        <v>96</v>
      </c>
      <c r="C19" s="3" t="s">
        <v>231</v>
      </c>
      <c r="D19" s="99">
        <v>20.686025628162149</v>
      </c>
      <c r="E19" s="101">
        <v>5.9707856886295252</v>
      </c>
      <c r="F19" s="101">
        <v>6</v>
      </c>
      <c r="G19" s="71">
        <v>0.99513094810492086</v>
      </c>
      <c r="H19" s="129">
        <v>0.16814159292035399</v>
      </c>
      <c r="I19" s="104">
        <v>0.28863861023650872</v>
      </c>
      <c r="J19" s="129">
        <v>0</v>
      </c>
    </row>
    <row r="20" spans="1:10" x14ac:dyDescent="0.45">
      <c r="A20" s="3" t="s">
        <v>217</v>
      </c>
      <c r="B20" s="3" t="s">
        <v>96</v>
      </c>
      <c r="C20" s="3" t="s">
        <v>232</v>
      </c>
      <c r="D20" s="99">
        <v>12.353908941537833</v>
      </c>
      <c r="E20" s="101">
        <v>1.8542238560944062</v>
      </c>
      <c r="F20" s="101">
        <v>2</v>
      </c>
      <c r="G20" s="71">
        <v>0.9271119280472031</v>
      </c>
      <c r="H20" s="129">
        <v>0.25454545454545452</v>
      </c>
      <c r="I20" s="104">
        <v>0.15009207732298452</v>
      </c>
      <c r="J20" s="129">
        <v>0</v>
      </c>
    </row>
    <row r="21" spans="1:10" x14ac:dyDescent="0.45">
      <c r="A21" s="3" t="s">
        <v>217</v>
      </c>
      <c r="B21" s="3" t="s">
        <v>96</v>
      </c>
      <c r="C21" s="3" t="s">
        <v>233</v>
      </c>
      <c r="D21" s="99">
        <v>1.2353908941537834</v>
      </c>
      <c r="E21" s="101">
        <v>0.18542238560944063</v>
      </c>
      <c r="F21" s="101">
        <v>0.2</v>
      </c>
      <c r="G21" s="71">
        <v>0.9271119280472031</v>
      </c>
      <c r="H21" s="129">
        <v>0.3235294117647059</v>
      </c>
      <c r="I21" s="104">
        <v>0.15009207732298452</v>
      </c>
      <c r="J21" s="129">
        <v>0</v>
      </c>
    </row>
    <row r="22" spans="1:10" x14ac:dyDescent="0.45">
      <c r="A22" s="3" t="s">
        <v>217</v>
      </c>
      <c r="B22" s="3" t="s">
        <v>96</v>
      </c>
      <c r="C22" s="3" t="s">
        <v>234</v>
      </c>
      <c r="D22" s="99">
        <v>7.5235805650875971</v>
      </c>
      <c r="E22" s="101">
        <v>3.0402341736330074</v>
      </c>
      <c r="F22" s="101">
        <v>3</v>
      </c>
      <c r="G22" s="71">
        <v>1.0134113912110025</v>
      </c>
      <c r="H22" s="129">
        <v>0.23809523809523808</v>
      </c>
      <c r="I22" s="104">
        <v>0.40409405433111223</v>
      </c>
      <c r="J22" s="129">
        <v>0</v>
      </c>
    </row>
    <row r="23" spans="1:10" x14ac:dyDescent="0.45">
      <c r="A23" s="3" t="s">
        <v>217</v>
      </c>
      <c r="B23" s="3" t="s">
        <v>96</v>
      </c>
      <c r="C23" s="3" t="s">
        <v>235</v>
      </c>
      <c r="D23" s="99">
        <v>5.7665258053610886</v>
      </c>
      <c r="E23" s="101">
        <v>9.3874528481474737</v>
      </c>
      <c r="F23" s="101">
        <v>9</v>
      </c>
      <c r="G23" s="71">
        <v>1.0430503164608305</v>
      </c>
      <c r="H23" s="129">
        <v>0.27469135802469136</v>
      </c>
      <c r="I23" s="104">
        <v>1.6279217617339092</v>
      </c>
      <c r="J23" s="129">
        <v>9.9290780141843976E-2</v>
      </c>
    </row>
    <row r="24" spans="1:10" x14ac:dyDescent="0.45">
      <c r="A24" s="3" t="s">
        <v>217</v>
      </c>
      <c r="B24" s="3" t="s">
        <v>96</v>
      </c>
      <c r="C24" s="3" t="s">
        <v>236</v>
      </c>
      <c r="D24" s="99">
        <v>22.664321559661008</v>
      </c>
      <c r="E24" s="101">
        <v>2.8783912418509141</v>
      </c>
      <c r="F24" s="101">
        <v>3</v>
      </c>
      <c r="G24" s="71">
        <v>0.95946374728363804</v>
      </c>
      <c r="H24" s="129">
        <v>0.20618556701030927</v>
      </c>
      <c r="I24" s="104">
        <v>0.12700098850406386</v>
      </c>
      <c r="J24" s="129">
        <v>0</v>
      </c>
    </row>
    <row r="25" spans="1:10" x14ac:dyDescent="0.45">
      <c r="A25" s="3" t="s">
        <v>217</v>
      </c>
      <c r="B25" s="3" t="s">
        <v>96</v>
      </c>
      <c r="C25" s="3" t="s">
        <v>237</v>
      </c>
      <c r="D25" s="99">
        <v>12.756420420740341</v>
      </c>
      <c r="E25" s="101">
        <v>17.231738761388321</v>
      </c>
      <c r="F25" s="101">
        <v>16.2</v>
      </c>
      <c r="G25" s="71">
        <v>1.0636875778634767</v>
      </c>
      <c r="H25" s="129">
        <v>0.26179604261796041</v>
      </c>
      <c r="I25" s="104">
        <v>1.3508286959068607</v>
      </c>
      <c r="J25" s="129">
        <v>0</v>
      </c>
    </row>
    <row r="26" spans="1:10" x14ac:dyDescent="0.45">
      <c r="A26" s="3" t="s">
        <v>217</v>
      </c>
      <c r="B26" s="3" t="s">
        <v>96</v>
      </c>
      <c r="C26" s="3" t="s">
        <v>238</v>
      </c>
      <c r="D26" s="99">
        <v>7.1759038948498723</v>
      </c>
      <c r="E26" s="101">
        <v>11.516110676345209</v>
      </c>
      <c r="F26" s="101">
        <v>11</v>
      </c>
      <c r="G26" s="71">
        <v>1.046919152395019</v>
      </c>
      <c r="H26" s="129">
        <v>0.23471882640586797</v>
      </c>
      <c r="I26" s="104">
        <v>1.6048306729149886</v>
      </c>
      <c r="J26" s="129">
        <v>0</v>
      </c>
    </row>
    <row r="27" spans="1:10" x14ac:dyDescent="0.45">
      <c r="A27" s="3" t="s">
        <v>217</v>
      </c>
      <c r="B27" s="3" t="s">
        <v>96</v>
      </c>
      <c r="C27" s="3" t="s">
        <v>239</v>
      </c>
      <c r="D27" s="99">
        <v>19.771975889231012</v>
      </c>
      <c r="E27" s="101">
        <v>5.4786774166055023</v>
      </c>
      <c r="F27" s="101">
        <v>6</v>
      </c>
      <c r="G27" s="71">
        <v>0.91311290276758372</v>
      </c>
      <c r="H27" s="129">
        <v>0.18309859154929578</v>
      </c>
      <c r="I27" s="104">
        <v>0.2770930658270484</v>
      </c>
      <c r="J27" s="129">
        <v>0</v>
      </c>
    </row>
    <row r="28" spans="1:10" x14ac:dyDescent="0.45">
      <c r="A28" s="2" t="s">
        <v>215</v>
      </c>
      <c r="B28" s="2" t="s">
        <v>97</v>
      </c>
      <c r="C28" s="2" t="s">
        <v>240</v>
      </c>
      <c r="D28" s="98">
        <v>8.2995855896420778</v>
      </c>
      <c r="E28" s="100">
        <v>78.000112480338416</v>
      </c>
      <c r="F28" s="100">
        <v>77.400000000000006</v>
      </c>
      <c r="G28" s="6">
        <v>1.0077533912188426</v>
      </c>
      <c r="H28" s="128">
        <v>0.32079057392626376</v>
      </c>
      <c r="I28" s="103">
        <v>9.398073149300723</v>
      </c>
      <c r="J28" s="128">
        <v>0.49631449631449637</v>
      </c>
    </row>
    <row r="29" spans="1:10" x14ac:dyDescent="0.45">
      <c r="A29" s="3" t="s">
        <v>217</v>
      </c>
      <c r="B29" s="3" t="s">
        <v>97</v>
      </c>
      <c r="C29" s="3" t="s">
        <v>241</v>
      </c>
      <c r="D29" s="99">
        <v>15.594885605139096</v>
      </c>
      <c r="E29" s="101">
        <v>31.689054199367373</v>
      </c>
      <c r="F29" s="101">
        <v>32</v>
      </c>
      <c r="G29" s="71">
        <v>0.9902829437302304</v>
      </c>
      <c r="H29" s="129">
        <v>0.2335195530726257</v>
      </c>
      <c r="I29" s="104">
        <v>2.0320158160650212</v>
      </c>
      <c r="J29" s="129">
        <v>0.46590909090909088</v>
      </c>
    </row>
    <row r="30" spans="1:10" x14ac:dyDescent="0.45">
      <c r="A30" s="3" t="s">
        <v>217</v>
      </c>
      <c r="B30" s="3" t="s">
        <v>97</v>
      </c>
      <c r="C30" s="3" t="s">
        <v>242</v>
      </c>
      <c r="D30" s="99">
        <v>6.2854523045971646</v>
      </c>
      <c r="E30" s="101">
        <v>18.505087022649224</v>
      </c>
      <c r="F30" s="101">
        <v>18</v>
      </c>
      <c r="G30" s="71">
        <v>1.0280603901471792</v>
      </c>
      <c r="H30" s="129">
        <v>0.36638655462184871</v>
      </c>
      <c r="I30" s="104">
        <v>2.9441138244123892</v>
      </c>
      <c r="J30" s="129">
        <v>0.37647058823529417</v>
      </c>
    </row>
    <row r="31" spans="1:10" x14ac:dyDescent="0.45">
      <c r="A31" s="3" t="s">
        <v>217</v>
      </c>
      <c r="B31" s="3" t="s">
        <v>97</v>
      </c>
      <c r="C31" s="3" t="s">
        <v>243</v>
      </c>
      <c r="D31" s="99">
        <v>5.2343596163548316</v>
      </c>
      <c r="E31" s="101">
        <v>12.811908658010635</v>
      </c>
      <c r="F31" s="101">
        <v>12.2</v>
      </c>
      <c r="G31" s="71">
        <v>1.050156447377921</v>
      </c>
      <c r="H31" s="129">
        <v>0.3575757575757576</v>
      </c>
      <c r="I31" s="104">
        <v>2.447655414805594</v>
      </c>
      <c r="J31" s="129">
        <v>0.61320754716981141</v>
      </c>
    </row>
    <row r="32" spans="1:10" x14ac:dyDescent="0.45">
      <c r="A32" s="3" t="s">
        <v>217</v>
      </c>
      <c r="B32" s="3" t="s">
        <v>97</v>
      </c>
      <c r="C32" s="3" t="s">
        <v>244</v>
      </c>
      <c r="D32" s="99">
        <v>7.0610320910045781</v>
      </c>
      <c r="E32" s="101">
        <v>5.1359779537490358</v>
      </c>
      <c r="F32" s="101">
        <v>5</v>
      </c>
      <c r="G32" s="71">
        <v>1.0271955907498072</v>
      </c>
      <c r="H32" s="129">
        <v>0.4</v>
      </c>
      <c r="I32" s="104">
        <v>0.72736929779600201</v>
      </c>
      <c r="J32" s="129">
        <v>0.5714285714285714</v>
      </c>
    </row>
    <row r="33" spans="1:10" x14ac:dyDescent="0.45">
      <c r="A33" s="3" t="s">
        <v>217</v>
      </c>
      <c r="B33" s="3" t="s">
        <v>97</v>
      </c>
      <c r="C33" s="3" t="s">
        <v>245</v>
      </c>
      <c r="D33" s="99">
        <v>6.6650506069264779</v>
      </c>
      <c r="E33" s="101">
        <v>5.0018564552820699</v>
      </c>
      <c r="F33" s="101">
        <v>5</v>
      </c>
      <c r="G33" s="71">
        <v>1.000371291056414</v>
      </c>
      <c r="H33" s="129">
        <v>0.38356164383561642</v>
      </c>
      <c r="I33" s="104">
        <v>0.75046038661492276</v>
      </c>
      <c r="J33" s="129">
        <v>0.53846153846153844</v>
      </c>
    </row>
    <row r="34" spans="1:10" x14ac:dyDescent="0.45">
      <c r="A34" s="3" t="s">
        <v>217</v>
      </c>
      <c r="B34" s="3" t="s">
        <v>97</v>
      </c>
      <c r="C34" s="3" t="s">
        <v>246</v>
      </c>
      <c r="D34" s="99">
        <v>9.7817422311897229</v>
      </c>
      <c r="E34" s="101">
        <v>4.8562281912800724</v>
      </c>
      <c r="F34" s="101">
        <v>5.2</v>
      </c>
      <c r="G34" s="71">
        <v>0.93389003678462923</v>
      </c>
      <c r="H34" s="129">
        <v>0.3235294117647059</v>
      </c>
      <c r="I34" s="104">
        <v>0.49645840960679505</v>
      </c>
      <c r="J34" s="129">
        <v>0.58139534883720922</v>
      </c>
    </row>
    <row r="35" spans="1:10" x14ac:dyDescent="0.45">
      <c r="A35" s="2" t="s">
        <v>215</v>
      </c>
      <c r="B35" s="2" t="s">
        <v>98</v>
      </c>
      <c r="C35" s="2" t="s">
        <v>247</v>
      </c>
      <c r="D35" s="98">
        <v>8.0153922587038249</v>
      </c>
      <c r="E35" s="100">
        <v>75.329242767637311</v>
      </c>
      <c r="F35" s="100">
        <v>75.400000000000006</v>
      </c>
      <c r="G35" s="6">
        <v>0.99906157516760352</v>
      </c>
      <c r="H35" s="128">
        <v>0.32004782781984853</v>
      </c>
      <c r="I35" s="103">
        <v>9.3980731493007248</v>
      </c>
      <c r="J35" s="128">
        <v>0.42383292383292381</v>
      </c>
    </row>
    <row r="36" spans="1:10" x14ac:dyDescent="0.45">
      <c r="A36" s="3" t="s">
        <v>217</v>
      </c>
      <c r="B36" s="3" t="s">
        <v>98</v>
      </c>
      <c r="C36" s="3" t="s">
        <v>248</v>
      </c>
      <c r="D36" s="99">
        <v>9.8816479568854465</v>
      </c>
      <c r="E36" s="101">
        <v>44.03835605540138</v>
      </c>
      <c r="F36" s="101">
        <v>44.2</v>
      </c>
      <c r="G36" s="71">
        <v>0.99634289718102664</v>
      </c>
      <c r="H36" s="129">
        <v>0.26964769647696479</v>
      </c>
      <c r="I36" s="104">
        <v>4.4565801420516946</v>
      </c>
      <c r="J36" s="129">
        <v>0.55181347150259075</v>
      </c>
    </row>
    <row r="37" spans="1:10" x14ac:dyDescent="0.45">
      <c r="A37" s="3" t="s">
        <v>217</v>
      </c>
      <c r="B37" s="3" t="s">
        <v>98</v>
      </c>
      <c r="C37" s="3" t="s">
        <v>249</v>
      </c>
      <c r="D37" s="99">
        <v>6.271322929728945</v>
      </c>
      <c r="E37" s="101">
        <v>21.86656289215826</v>
      </c>
      <c r="F37" s="101">
        <v>22.2</v>
      </c>
      <c r="G37" s="71">
        <v>0.98498031045757928</v>
      </c>
      <c r="H37" s="129">
        <v>0.41723666210670313</v>
      </c>
      <c r="I37" s="104">
        <v>3.4867544116570253</v>
      </c>
      <c r="J37" s="129">
        <v>0.4370860927152318</v>
      </c>
    </row>
    <row r="38" spans="1:10" x14ac:dyDescent="0.45">
      <c r="A38" s="3" t="s">
        <v>217</v>
      </c>
      <c r="B38" s="3" t="s">
        <v>98</v>
      </c>
      <c r="C38" s="3" t="s">
        <v>250</v>
      </c>
      <c r="D38" s="99">
        <v>5.3050730725292716</v>
      </c>
      <c r="E38" s="101">
        <v>4.0424971457850516</v>
      </c>
      <c r="F38" s="101">
        <v>4</v>
      </c>
      <c r="G38" s="71">
        <v>1.0106242864462629</v>
      </c>
      <c r="H38" s="129">
        <v>0.36363636363636365</v>
      </c>
      <c r="I38" s="104">
        <v>0.76200593102438297</v>
      </c>
      <c r="J38" s="129">
        <v>0</v>
      </c>
    </row>
    <row r="39" spans="1:10" x14ac:dyDescent="0.45">
      <c r="A39" s="3" t="s">
        <v>217</v>
      </c>
      <c r="B39" s="3" t="s">
        <v>98</v>
      </c>
      <c r="C39" s="3" t="s">
        <v>251</v>
      </c>
      <c r="D39" s="99">
        <v>7.7689806610342975</v>
      </c>
      <c r="E39" s="101">
        <v>5.381826674292606</v>
      </c>
      <c r="F39" s="101">
        <v>5</v>
      </c>
      <c r="G39" s="71">
        <v>1.0763653348585211</v>
      </c>
      <c r="H39" s="129">
        <v>0.30188679245283018</v>
      </c>
      <c r="I39" s="104">
        <v>0.69273266456762095</v>
      </c>
      <c r="J39" s="129">
        <v>0</v>
      </c>
    </row>
    <row r="40" spans="1:10" x14ac:dyDescent="0.45">
      <c r="A40" s="2" t="s">
        <v>215</v>
      </c>
      <c r="B40" s="2" t="s">
        <v>99</v>
      </c>
      <c r="C40" s="2" t="s">
        <v>252</v>
      </c>
      <c r="D40" s="98">
        <v>9.9607935780532681</v>
      </c>
      <c r="E40" s="100">
        <v>163.30395414461168</v>
      </c>
      <c r="F40" s="100">
        <v>163.6</v>
      </c>
      <c r="G40" s="6">
        <v>0.99819042875679509</v>
      </c>
      <c r="H40" s="128">
        <v>0.32033868407126476</v>
      </c>
      <c r="I40" s="103">
        <v>16.394673061433696</v>
      </c>
      <c r="J40" s="128">
        <v>0.45704225352112682</v>
      </c>
    </row>
    <row r="41" spans="1:10" x14ac:dyDescent="0.45">
      <c r="A41" s="3" t="s">
        <v>217</v>
      </c>
      <c r="B41" s="3" t="s">
        <v>99</v>
      </c>
      <c r="C41" s="3" t="s">
        <v>253</v>
      </c>
      <c r="D41" s="99">
        <v>4.3480588241146441</v>
      </c>
      <c r="E41" s="101">
        <v>3.915655087403402</v>
      </c>
      <c r="F41" s="101">
        <v>4.4000000000000004</v>
      </c>
      <c r="G41" s="71">
        <v>0.8899216107735004</v>
      </c>
      <c r="H41" s="129">
        <v>0.34482758620689657</v>
      </c>
      <c r="I41" s="104">
        <v>0.90055246393790722</v>
      </c>
      <c r="J41" s="129">
        <v>0.58974358974358976</v>
      </c>
    </row>
    <row r="42" spans="1:10" x14ac:dyDescent="0.45">
      <c r="A42" s="3" t="s">
        <v>217</v>
      </c>
      <c r="B42" s="3" t="s">
        <v>99</v>
      </c>
      <c r="C42" s="3" t="s">
        <v>254</v>
      </c>
      <c r="D42" s="99">
        <v>11.625681446326968</v>
      </c>
      <c r="E42" s="101">
        <v>134.89594553595126</v>
      </c>
      <c r="F42" s="101">
        <v>135.19999999999999</v>
      </c>
      <c r="G42" s="71">
        <v>0.99775107644934369</v>
      </c>
      <c r="H42" s="129">
        <v>0.31429221665908058</v>
      </c>
      <c r="I42" s="104">
        <v>11.60327213150765</v>
      </c>
      <c r="J42" s="129">
        <v>0.40995024875621888</v>
      </c>
    </row>
    <row r="43" spans="1:10" x14ac:dyDescent="0.45">
      <c r="A43" s="3" t="s">
        <v>217</v>
      </c>
      <c r="B43" s="3" t="s">
        <v>99</v>
      </c>
      <c r="C43" s="3" t="s">
        <v>255</v>
      </c>
      <c r="D43" s="99">
        <v>5.3713739761271304</v>
      </c>
      <c r="E43" s="101">
        <v>10.91471687349039</v>
      </c>
      <c r="F43" s="101">
        <v>11</v>
      </c>
      <c r="G43" s="71">
        <v>0.99224698849912629</v>
      </c>
      <c r="H43" s="129">
        <v>0.3247863247863248</v>
      </c>
      <c r="I43" s="104">
        <v>2.0320158160650212</v>
      </c>
      <c r="J43" s="129">
        <v>0.67613636363636365</v>
      </c>
    </row>
    <row r="44" spans="1:10" x14ac:dyDescent="0.45">
      <c r="A44" s="3" t="s">
        <v>217</v>
      </c>
      <c r="B44" s="3" t="s">
        <v>99</v>
      </c>
      <c r="C44" s="3" t="s">
        <v>256</v>
      </c>
      <c r="D44" s="99">
        <v>7.3043889391162669</v>
      </c>
      <c r="E44" s="101">
        <v>13.577636647766591</v>
      </c>
      <c r="F44" s="101">
        <v>13</v>
      </c>
      <c r="G44" s="71">
        <v>1.0444335882897378</v>
      </c>
      <c r="H44" s="129">
        <v>0.3534798534798535</v>
      </c>
      <c r="I44" s="104">
        <v>1.8588326499231163</v>
      </c>
      <c r="J44" s="129">
        <v>0.44720496894409939</v>
      </c>
    </row>
    <row r="45" spans="1:10" x14ac:dyDescent="0.45">
      <c r="A45" s="2" t="s">
        <v>215</v>
      </c>
      <c r="B45" s="2" t="s">
        <v>100</v>
      </c>
      <c r="C45" s="2" t="s">
        <v>257</v>
      </c>
      <c r="D45" s="98">
        <v>12.802059386213864</v>
      </c>
      <c r="E45" s="100">
        <v>79.520028904731504</v>
      </c>
      <c r="F45" s="100">
        <v>77.8</v>
      </c>
      <c r="G45" s="6">
        <v>1.0221083406777829</v>
      </c>
      <c r="H45" s="128">
        <v>0.29639175257731959</v>
      </c>
      <c r="I45" s="103">
        <v>6.2115028922896673</v>
      </c>
      <c r="J45" s="128">
        <v>0.19888475836431227</v>
      </c>
    </row>
    <row r="46" spans="1:10" x14ac:dyDescent="0.45">
      <c r="A46" s="3" t="s">
        <v>217</v>
      </c>
      <c r="B46" s="3" t="s">
        <v>100</v>
      </c>
      <c r="C46" s="3" t="s">
        <v>258</v>
      </c>
      <c r="D46" s="99">
        <v>9.5370402611284266</v>
      </c>
      <c r="E46" s="101">
        <v>10.68070122135795</v>
      </c>
      <c r="F46" s="101">
        <v>10</v>
      </c>
      <c r="G46" s="71">
        <v>1.0680701221357949</v>
      </c>
      <c r="H46" s="129">
        <v>0.35294117647058826</v>
      </c>
      <c r="I46" s="104">
        <v>1.1199178077176539</v>
      </c>
      <c r="J46" s="129">
        <v>0</v>
      </c>
    </row>
    <row r="47" spans="1:10" x14ac:dyDescent="0.45">
      <c r="A47" s="3" t="s">
        <v>217</v>
      </c>
      <c r="B47" s="3" t="s">
        <v>100</v>
      </c>
      <c r="C47" s="3" t="s">
        <v>259</v>
      </c>
      <c r="D47" s="99">
        <v>15.568146569823856</v>
      </c>
      <c r="E47" s="101">
        <v>53.383590095682074</v>
      </c>
      <c r="F47" s="101">
        <v>52.8</v>
      </c>
      <c r="G47" s="71">
        <v>1.0110528427212515</v>
      </c>
      <c r="H47" s="129">
        <v>0.2593833780160858</v>
      </c>
      <c r="I47" s="104">
        <v>3.4290266896097239</v>
      </c>
      <c r="J47" s="129">
        <v>0.19528619528619531</v>
      </c>
    </row>
    <row r="48" spans="1:10" x14ac:dyDescent="0.45">
      <c r="A48" s="3" t="s">
        <v>217</v>
      </c>
      <c r="B48" s="3" t="s">
        <v>100</v>
      </c>
      <c r="C48" s="3" t="s">
        <v>260</v>
      </c>
      <c r="D48" s="99">
        <v>9.2963577306660792</v>
      </c>
      <c r="E48" s="101">
        <v>15.455737587691477</v>
      </c>
      <c r="F48" s="101">
        <v>15</v>
      </c>
      <c r="G48" s="71">
        <v>1.0303825058460985</v>
      </c>
      <c r="H48" s="129">
        <v>0.36951983298538621</v>
      </c>
      <c r="I48" s="104">
        <v>1.6625583949622904</v>
      </c>
      <c r="J48" s="129">
        <v>0.34027777777777773</v>
      </c>
    </row>
    <row r="49" spans="1:10" x14ac:dyDescent="0.45">
      <c r="A49" s="2" t="s">
        <v>215</v>
      </c>
      <c r="B49" s="2" t="s">
        <v>119</v>
      </c>
      <c r="C49" s="2" t="s">
        <v>261</v>
      </c>
      <c r="D49" s="98">
        <v>9.9307035266292747</v>
      </c>
      <c r="E49" s="100">
        <v>81.978595687476201</v>
      </c>
      <c r="F49" s="100">
        <v>81.8</v>
      </c>
      <c r="G49" s="6">
        <v>1.0021833213627898</v>
      </c>
      <c r="H49" s="128">
        <v>0.33210784313725489</v>
      </c>
      <c r="I49" s="103">
        <v>8.25506425276415</v>
      </c>
      <c r="J49" s="128">
        <v>0.40419580419580414</v>
      </c>
    </row>
    <row r="50" spans="1:10" x14ac:dyDescent="0.45">
      <c r="A50" s="3" t="s">
        <v>217</v>
      </c>
      <c r="B50" s="3" t="s">
        <v>119</v>
      </c>
      <c r="C50" s="3" t="s">
        <v>262</v>
      </c>
      <c r="D50" s="99">
        <v>11.419469700827202</v>
      </c>
      <c r="E50" s="101">
        <v>52.737597825354939</v>
      </c>
      <c r="F50" s="101">
        <v>53.4</v>
      </c>
      <c r="G50" s="71">
        <v>0.98759546489428729</v>
      </c>
      <c r="H50" s="129">
        <v>0.30410958904109592</v>
      </c>
      <c r="I50" s="104">
        <v>4.6182177637841395</v>
      </c>
      <c r="J50" s="129">
        <v>0.43</v>
      </c>
    </row>
    <row r="51" spans="1:10" x14ac:dyDescent="0.45">
      <c r="A51" s="3" t="s">
        <v>217</v>
      </c>
      <c r="B51" s="3" t="s">
        <v>119</v>
      </c>
      <c r="C51" s="3" t="s">
        <v>263</v>
      </c>
      <c r="D51" s="99">
        <v>7.0202228003190674</v>
      </c>
      <c r="E51" s="101">
        <v>3.1610394701102056</v>
      </c>
      <c r="F51" s="101">
        <v>3</v>
      </c>
      <c r="G51" s="71">
        <v>1.0536798233700686</v>
      </c>
      <c r="H51" s="129">
        <v>0.35353535353535354</v>
      </c>
      <c r="I51" s="104">
        <v>0.45027623196895361</v>
      </c>
      <c r="J51" s="129">
        <v>0</v>
      </c>
    </row>
    <row r="52" spans="1:10" x14ac:dyDescent="0.45">
      <c r="A52" s="3" t="s">
        <v>217</v>
      </c>
      <c r="B52" s="3" t="s">
        <v>119</v>
      </c>
      <c r="C52" s="3" t="s">
        <v>264</v>
      </c>
      <c r="D52" s="99">
        <v>8.9872222670586641</v>
      </c>
      <c r="E52" s="101">
        <v>10.895049249211755</v>
      </c>
      <c r="F52" s="101">
        <v>10.6</v>
      </c>
      <c r="G52" s="71">
        <v>1.0278348348312978</v>
      </c>
      <c r="H52" s="129">
        <v>0.32124352331606215</v>
      </c>
      <c r="I52" s="104">
        <v>1.2122821629933367</v>
      </c>
      <c r="J52" s="129">
        <v>0.53333333333333333</v>
      </c>
    </row>
    <row r="53" spans="1:10" x14ac:dyDescent="0.45">
      <c r="A53" s="3" t="s">
        <v>217</v>
      </c>
      <c r="B53" s="3" t="s">
        <v>119</v>
      </c>
      <c r="C53" s="3" t="s">
        <v>265</v>
      </c>
      <c r="D53" s="99">
        <v>7.691333999739463</v>
      </c>
      <c r="E53" s="101">
        <v>15.184909142799309</v>
      </c>
      <c r="F53" s="101">
        <v>14.8</v>
      </c>
      <c r="G53" s="71">
        <v>1.0260073745134668</v>
      </c>
      <c r="H53" s="129">
        <v>0.41749502982107356</v>
      </c>
      <c r="I53" s="104">
        <v>1.9742880940177197</v>
      </c>
      <c r="J53" s="129">
        <v>0.35672514619883039</v>
      </c>
    </row>
    <row r="54" spans="1:10" x14ac:dyDescent="0.45">
      <c r="A54" s="2" t="s">
        <v>215</v>
      </c>
      <c r="B54" s="2" t="s">
        <v>147</v>
      </c>
      <c r="C54" s="2" t="s">
        <v>266</v>
      </c>
      <c r="D54" s="98">
        <v>7.327396887000214</v>
      </c>
      <c r="E54" s="100">
        <v>102.70292640382742</v>
      </c>
      <c r="F54" s="100">
        <v>103.6</v>
      </c>
      <c r="G54" s="6">
        <v>0.9913409884539327</v>
      </c>
      <c r="H54" s="128">
        <v>0.34960212201591512</v>
      </c>
      <c r="I54" s="103">
        <v>14.016290913084864</v>
      </c>
      <c r="J54" s="128">
        <v>0.48846787479406917</v>
      </c>
    </row>
    <row r="55" spans="1:10" x14ac:dyDescent="0.45">
      <c r="A55" s="3" t="s">
        <v>217</v>
      </c>
      <c r="B55" s="3" t="s">
        <v>147</v>
      </c>
      <c r="C55" s="3" t="s">
        <v>267</v>
      </c>
      <c r="D55" s="99">
        <v>12.389386552322399</v>
      </c>
      <c r="E55" s="101">
        <v>43.19874821903435</v>
      </c>
      <c r="F55" s="101">
        <v>43.4</v>
      </c>
      <c r="G55" s="71">
        <v>0.99536286218973158</v>
      </c>
      <c r="H55" s="129">
        <v>0.27806309611151869</v>
      </c>
      <c r="I55" s="104">
        <v>3.4867544116570253</v>
      </c>
      <c r="J55" s="129">
        <v>0.56622516556291391</v>
      </c>
    </row>
    <row r="56" spans="1:10" x14ac:dyDescent="0.45">
      <c r="A56" s="3" t="s">
        <v>217</v>
      </c>
      <c r="B56" s="3" t="s">
        <v>147</v>
      </c>
      <c r="C56" s="3" t="s">
        <v>268</v>
      </c>
      <c r="D56" s="99">
        <v>6.7829202484767661</v>
      </c>
      <c r="E56" s="101">
        <v>31.794877823574229</v>
      </c>
      <c r="F56" s="101">
        <v>32</v>
      </c>
      <c r="G56" s="71">
        <v>0.99358993198669465</v>
      </c>
      <c r="H56" s="129">
        <v>0.36022514071294559</v>
      </c>
      <c r="I56" s="104">
        <v>4.6874910302409019</v>
      </c>
      <c r="J56" s="129">
        <v>0.41625615763546797</v>
      </c>
    </row>
    <row r="57" spans="1:10" x14ac:dyDescent="0.45">
      <c r="A57" s="3" t="s">
        <v>217</v>
      </c>
      <c r="B57" s="3" t="s">
        <v>147</v>
      </c>
      <c r="C57" s="3" t="s">
        <v>269</v>
      </c>
      <c r="D57" s="99">
        <v>6.4181868456965105</v>
      </c>
      <c r="E57" s="101">
        <v>6.0763198229266706</v>
      </c>
      <c r="F57" s="101">
        <v>6.2</v>
      </c>
      <c r="G57" s="71">
        <v>0.98005158434301132</v>
      </c>
      <c r="H57" s="129">
        <v>0.42465753424657532</v>
      </c>
      <c r="I57" s="104">
        <v>0.9467346415757486</v>
      </c>
      <c r="J57" s="129">
        <v>4.8780487804878044E-2</v>
      </c>
    </row>
    <row r="58" spans="1:10" x14ac:dyDescent="0.45">
      <c r="A58" s="3" t="s">
        <v>217</v>
      </c>
      <c r="B58" s="3" t="s">
        <v>147</v>
      </c>
      <c r="C58" s="3" t="s">
        <v>270</v>
      </c>
      <c r="D58" s="99">
        <v>7.3096750456436341</v>
      </c>
      <c r="E58" s="101">
        <v>3.1225845807534993</v>
      </c>
      <c r="F58" s="101">
        <v>3</v>
      </c>
      <c r="G58" s="71">
        <v>1.0408615269178332</v>
      </c>
      <c r="H58" s="129">
        <v>0.42105263157894735</v>
      </c>
      <c r="I58" s="104">
        <v>0.42718514315003292</v>
      </c>
      <c r="J58" s="129">
        <v>0.35135135135135132</v>
      </c>
    </row>
    <row r="59" spans="1:10" x14ac:dyDescent="0.45">
      <c r="A59" s="3" t="s">
        <v>217</v>
      </c>
      <c r="B59" s="3" t="s">
        <v>147</v>
      </c>
      <c r="C59" s="3" t="s">
        <v>271</v>
      </c>
      <c r="D59" s="99">
        <v>1.9173489462616864</v>
      </c>
      <c r="E59" s="101">
        <v>5.4456620022440916</v>
      </c>
      <c r="F59" s="101">
        <v>6</v>
      </c>
      <c r="G59" s="71">
        <v>0.90761033370734856</v>
      </c>
      <c r="H59" s="129">
        <v>0.54525386313465785</v>
      </c>
      <c r="I59" s="104">
        <v>2.8402039247272461</v>
      </c>
      <c r="J59" s="129">
        <v>0.70731707317073167</v>
      </c>
    </row>
    <row r="60" spans="1:10" x14ac:dyDescent="0.45">
      <c r="A60" s="3" t="s">
        <v>217</v>
      </c>
      <c r="B60" s="3" t="s">
        <v>147</v>
      </c>
      <c r="C60" s="3" t="s">
        <v>272</v>
      </c>
      <c r="D60" s="99">
        <v>8.02540654126968</v>
      </c>
      <c r="E60" s="101">
        <v>13.064733955294574</v>
      </c>
      <c r="F60" s="101">
        <v>13</v>
      </c>
      <c r="G60" s="71">
        <v>1.0049795350226596</v>
      </c>
      <c r="H60" s="129">
        <v>0.28714859437751006</v>
      </c>
      <c r="I60" s="104">
        <v>1.627921761733909</v>
      </c>
      <c r="J60" s="129">
        <v>0.43971631205673761</v>
      </c>
    </row>
    <row r="61" spans="1:10" x14ac:dyDescent="0.45">
      <c r="A61" s="2" t="s">
        <v>215</v>
      </c>
      <c r="B61" s="2" t="s">
        <v>150</v>
      </c>
      <c r="C61" s="2" t="s">
        <v>273</v>
      </c>
      <c r="D61" s="98">
        <v>9.8485186607720863</v>
      </c>
      <c r="E61" s="100">
        <v>205.35395627500961</v>
      </c>
      <c r="F61" s="100">
        <v>206.8</v>
      </c>
      <c r="G61" s="6">
        <v>0.99300752550778337</v>
      </c>
      <c r="H61" s="128">
        <v>0.31899189918991899</v>
      </c>
      <c r="I61" s="103">
        <v>20.851253203485392</v>
      </c>
      <c r="J61" s="128">
        <v>0.44850498338870431</v>
      </c>
    </row>
    <row r="62" spans="1:10" x14ac:dyDescent="0.45">
      <c r="A62" s="3" t="s">
        <v>217</v>
      </c>
      <c r="B62" s="3" t="s">
        <v>150</v>
      </c>
      <c r="C62" s="3" t="s">
        <v>274</v>
      </c>
      <c r="D62" s="99">
        <v>8.7489194312662502</v>
      </c>
      <c r="E62" s="101">
        <v>72.424914123016634</v>
      </c>
      <c r="F62" s="101">
        <v>74</v>
      </c>
      <c r="G62" s="71">
        <v>0.97871505571644102</v>
      </c>
      <c r="H62" s="129">
        <v>0.32768361581920902</v>
      </c>
      <c r="I62" s="104">
        <v>8.2781553415830711</v>
      </c>
      <c r="J62" s="129">
        <v>0.37796373779637371</v>
      </c>
    </row>
    <row r="63" spans="1:10" x14ac:dyDescent="0.45">
      <c r="A63" s="3" t="s">
        <v>217</v>
      </c>
      <c r="B63" s="3" t="s">
        <v>150</v>
      </c>
      <c r="C63" s="3" t="s">
        <v>275</v>
      </c>
      <c r="D63" s="99">
        <v>9.9379830286516917</v>
      </c>
      <c r="E63" s="101">
        <v>57.140233350085161</v>
      </c>
      <c r="F63" s="101">
        <v>57.6</v>
      </c>
      <c r="G63" s="71">
        <v>0.99201794010564515</v>
      </c>
      <c r="H63" s="129">
        <v>0.35188866799204771</v>
      </c>
      <c r="I63" s="104">
        <v>5.7496811159112537</v>
      </c>
      <c r="J63" s="129">
        <v>0.43172690763052213</v>
      </c>
    </row>
    <row r="64" spans="1:10" x14ac:dyDescent="0.45">
      <c r="A64" s="3" t="s">
        <v>217</v>
      </c>
      <c r="B64" s="3" t="s">
        <v>150</v>
      </c>
      <c r="C64" s="3" t="s">
        <v>276</v>
      </c>
      <c r="D64" s="99">
        <v>11.107163994700414</v>
      </c>
      <c r="E64" s="101">
        <v>75.788808801907834</v>
      </c>
      <c r="F64" s="101">
        <v>75.2</v>
      </c>
      <c r="G64" s="71">
        <v>1.0078299042806893</v>
      </c>
      <c r="H64" s="129">
        <v>0.28727965697951408</v>
      </c>
      <c r="I64" s="104">
        <v>6.8234167459910662</v>
      </c>
      <c r="J64" s="129">
        <v>0.5482233502538072</v>
      </c>
    </row>
    <row r="65" spans="1:10" x14ac:dyDescent="0.45">
      <c r="A65" s="2" t="s">
        <v>215</v>
      </c>
      <c r="B65" s="2" t="s">
        <v>151</v>
      </c>
      <c r="C65" s="2" t="s">
        <v>277</v>
      </c>
      <c r="D65" s="98">
        <v>10.255179275014187</v>
      </c>
      <c r="E65" s="100">
        <v>148.00203468331711</v>
      </c>
      <c r="F65" s="100">
        <v>147.6</v>
      </c>
      <c r="G65" s="6">
        <v>1.0027238122175957</v>
      </c>
      <c r="H65" s="128">
        <v>0.32074235807860263</v>
      </c>
      <c r="I65" s="103">
        <v>14.431930511825437</v>
      </c>
      <c r="J65" s="128">
        <v>0.63679999999999992</v>
      </c>
    </row>
    <row r="66" spans="1:10" x14ac:dyDescent="0.45">
      <c r="A66" s="3" t="s">
        <v>217</v>
      </c>
      <c r="B66" s="3" t="s">
        <v>151</v>
      </c>
      <c r="C66" s="3" t="s">
        <v>278</v>
      </c>
      <c r="D66" s="99">
        <v>9.5478769565993691</v>
      </c>
      <c r="E66" s="101">
        <v>25.133679731413704</v>
      </c>
      <c r="F66" s="101">
        <v>24.8</v>
      </c>
      <c r="G66" s="71">
        <v>1.0134548278795847</v>
      </c>
      <c r="H66" s="129">
        <v>0.35852372583479791</v>
      </c>
      <c r="I66" s="104">
        <v>2.63238412535696</v>
      </c>
      <c r="J66" s="129">
        <v>0.49122807017543857</v>
      </c>
    </row>
    <row r="67" spans="1:10" x14ac:dyDescent="0.45">
      <c r="A67" s="3" t="s">
        <v>217</v>
      </c>
      <c r="B67" s="3" t="s">
        <v>151</v>
      </c>
      <c r="C67" s="3" t="s">
        <v>279</v>
      </c>
      <c r="D67" s="99">
        <v>6.1224838870702554</v>
      </c>
      <c r="E67" s="101">
        <v>27.497402339991897</v>
      </c>
      <c r="F67" s="101">
        <v>28</v>
      </c>
      <c r="G67" s="71">
        <v>0.98205008357113921</v>
      </c>
      <c r="H67" s="129">
        <v>0.44271988174427201</v>
      </c>
      <c r="I67" s="104">
        <v>4.4912167752800762</v>
      </c>
      <c r="J67" s="129">
        <v>0.75578406169665802</v>
      </c>
    </row>
    <row r="68" spans="1:10" x14ac:dyDescent="0.45">
      <c r="A68" s="3" t="s">
        <v>217</v>
      </c>
      <c r="B68" s="3" t="s">
        <v>151</v>
      </c>
      <c r="C68" s="3" t="s">
        <v>280</v>
      </c>
      <c r="D68" s="99">
        <v>13.112266814197129</v>
      </c>
      <c r="E68" s="101">
        <v>11.505507669712467</v>
      </c>
      <c r="F68" s="101">
        <v>11.4</v>
      </c>
      <c r="G68" s="71">
        <v>1.0092550587467075</v>
      </c>
      <c r="H68" s="129">
        <v>0.5478723404255319</v>
      </c>
      <c r="I68" s="104">
        <v>0.87746137511898659</v>
      </c>
      <c r="J68" s="129">
        <v>0.73684210526315796</v>
      </c>
    </row>
    <row r="69" spans="1:10" x14ac:dyDescent="0.45">
      <c r="A69" s="3" t="s">
        <v>217</v>
      </c>
      <c r="B69" s="3" t="s">
        <v>151</v>
      </c>
      <c r="C69" s="3" t="s">
        <v>281</v>
      </c>
      <c r="D69" s="99">
        <v>16.303400537101194</v>
      </c>
      <c r="E69" s="101">
        <v>64.75168241465461</v>
      </c>
      <c r="F69" s="101">
        <v>64.2</v>
      </c>
      <c r="G69" s="71">
        <v>1.008593184028888</v>
      </c>
      <c r="H69" s="129">
        <v>0.18531645569620253</v>
      </c>
      <c r="I69" s="104">
        <v>3.9716672768543604</v>
      </c>
      <c r="J69" s="129">
        <v>0.61627906976744184</v>
      </c>
    </row>
    <row r="70" spans="1:10" x14ac:dyDescent="0.45">
      <c r="A70" s="3" t="s">
        <v>217</v>
      </c>
      <c r="B70" s="3" t="s">
        <v>151</v>
      </c>
      <c r="C70" s="3" t="s">
        <v>282</v>
      </c>
      <c r="D70" s="99">
        <v>7.7723467274692934</v>
      </c>
      <c r="E70" s="101">
        <v>19.113762527544477</v>
      </c>
      <c r="F70" s="101">
        <v>19.2</v>
      </c>
      <c r="G70" s="71">
        <v>0.99550846497627488</v>
      </c>
      <c r="H70" s="129">
        <v>0.39797979797979799</v>
      </c>
      <c r="I70" s="104">
        <v>2.4592009592150545</v>
      </c>
      <c r="J70" s="129">
        <v>0.57276995305164313</v>
      </c>
    </row>
    <row r="71" spans="1:10" x14ac:dyDescent="0.45">
      <c r="A71" s="2" t="s">
        <v>215</v>
      </c>
      <c r="B71" s="2" t="s">
        <v>152</v>
      </c>
      <c r="C71" s="2" t="s">
        <v>283</v>
      </c>
      <c r="D71" s="98">
        <v>9.149351327936742</v>
      </c>
      <c r="E71" s="100">
        <v>123.90896595332829</v>
      </c>
      <c r="F71" s="100">
        <v>125.4</v>
      </c>
      <c r="G71" s="6">
        <v>0.98810977634233088</v>
      </c>
      <c r="H71" s="128">
        <v>0.36634318482576089</v>
      </c>
      <c r="I71" s="103">
        <v>13.542923592296988</v>
      </c>
      <c r="J71" s="128">
        <v>0.50042625745950553</v>
      </c>
    </row>
    <row r="72" spans="1:10" x14ac:dyDescent="0.45">
      <c r="A72" s="3" t="s">
        <v>217</v>
      </c>
      <c r="B72" s="3" t="s">
        <v>152</v>
      </c>
      <c r="C72" s="3" t="s">
        <v>284</v>
      </c>
      <c r="D72" s="99">
        <v>12.771660251849021</v>
      </c>
      <c r="E72" s="101">
        <v>55.885737065079446</v>
      </c>
      <c r="F72" s="101">
        <v>56</v>
      </c>
      <c r="G72" s="71">
        <v>0.99795959044784721</v>
      </c>
      <c r="H72" s="129">
        <v>0.27498731608320648</v>
      </c>
      <c r="I72" s="104">
        <v>4.3757613311854717</v>
      </c>
      <c r="J72" s="129">
        <v>0.41952506596306066</v>
      </c>
    </row>
    <row r="73" spans="1:10" x14ac:dyDescent="0.45">
      <c r="A73" s="3" t="s">
        <v>217</v>
      </c>
      <c r="B73" s="3" t="s">
        <v>152</v>
      </c>
      <c r="C73" s="3" t="s">
        <v>285</v>
      </c>
      <c r="D73" s="99">
        <v>6.9772973371659237</v>
      </c>
      <c r="E73" s="101">
        <v>11.922391047110274</v>
      </c>
      <c r="F73" s="101">
        <v>12.2</v>
      </c>
      <c r="G73" s="71">
        <v>0.97724516779592419</v>
      </c>
      <c r="H73" s="129">
        <v>0.42437923250564336</v>
      </c>
      <c r="I73" s="104">
        <v>1.7087405726001317</v>
      </c>
      <c r="J73" s="129">
        <v>0.77027027027027029</v>
      </c>
    </row>
    <row r="74" spans="1:10" x14ac:dyDescent="0.45">
      <c r="A74" s="3" t="s">
        <v>217</v>
      </c>
      <c r="B74" s="3" t="s">
        <v>152</v>
      </c>
      <c r="C74" s="3" t="s">
        <v>286</v>
      </c>
      <c r="D74" s="99">
        <v>8.5644589684848285</v>
      </c>
      <c r="E74" s="101">
        <v>36.091689597729534</v>
      </c>
      <c r="F74" s="101">
        <v>37.4</v>
      </c>
      <c r="G74" s="71">
        <v>0.96501843844196622</v>
      </c>
      <c r="H74" s="129">
        <v>0.43467543138866066</v>
      </c>
      <c r="I74" s="104">
        <v>4.2141237094530277</v>
      </c>
      <c r="J74" s="129">
        <v>0.37808219178082186</v>
      </c>
    </row>
    <row r="75" spans="1:10" x14ac:dyDescent="0.45">
      <c r="A75" s="3" t="s">
        <v>217</v>
      </c>
      <c r="B75" s="3" t="s">
        <v>152</v>
      </c>
      <c r="C75" s="3" t="s">
        <v>287</v>
      </c>
      <c r="D75" s="99">
        <v>6.1674816470516038</v>
      </c>
      <c r="E75" s="101">
        <v>20.009148243409033</v>
      </c>
      <c r="F75" s="101">
        <v>19.8</v>
      </c>
      <c r="G75" s="71">
        <v>1.0105630425964158</v>
      </c>
      <c r="H75" s="129">
        <v>0.44518272425249167</v>
      </c>
      <c r="I75" s="104">
        <v>3.2442979790583584</v>
      </c>
      <c r="J75" s="129">
        <v>0.62633451957295372</v>
      </c>
    </row>
    <row r="76" spans="1:10" x14ac:dyDescent="0.45">
      <c r="A76" s="2" t="s">
        <v>215</v>
      </c>
      <c r="B76" s="2" t="s">
        <v>153</v>
      </c>
      <c r="C76" s="2" t="s">
        <v>288</v>
      </c>
      <c r="D76" s="98">
        <v>8.1886145871710418</v>
      </c>
      <c r="E76" s="100">
        <v>403.69439708194966</v>
      </c>
      <c r="F76" s="100">
        <v>406.6</v>
      </c>
      <c r="G76" s="6">
        <v>0.99285390330041723</v>
      </c>
      <c r="H76" s="128">
        <v>0.36011334916136939</v>
      </c>
      <c r="I76" s="103">
        <v>49.299474628395693</v>
      </c>
      <c r="J76" s="128">
        <v>0.45667447306791564</v>
      </c>
    </row>
    <row r="77" spans="1:10" x14ac:dyDescent="0.45">
      <c r="A77" s="3" t="s">
        <v>217</v>
      </c>
      <c r="B77" s="3" t="s">
        <v>153</v>
      </c>
      <c r="C77" s="3" t="s">
        <v>289</v>
      </c>
      <c r="D77" s="99">
        <v>6.9112117368639892</v>
      </c>
      <c r="E77" s="101">
        <v>40.455406929791415</v>
      </c>
      <c r="F77" s="101">
        <v>41.2</v>
      </c>
      <c r="G77" s="71">
        <v>0.9819273526648401</v>
      </c>
      <c r="H77" s="129">
        <v>0.41515650741350907</v>
      </c>
      <c r="I77" s="104">
        <v>5.8535910155963968</v>
      </c>
      <c r="J77" s="129">
        <v>0.32741617357001973</v>
      </c>
    </row>
    <row r="78" spans="1:10" x14ac:dyDescent="0.45">
      <c r="A78" s="3" t="s">
        <v>217</v>
      </c>
      <c r="B78" s="3" t="s">
        <v>153</v>
      </c>
      <c r="C78" s="3" t="s">
        <v>290</v>
      </c>
      <c r="D78" s="99">
        <v>6.5219654191328882</v>
      </c>
      <c r="E78" s="101">
        <v>42.092499533411967</v>
      </c>
      <c r="F78" s="101">
        <v>41.6</v>
      </c>
      <c r="G78" s="71">
        <v>1.0118389310916338</v>
      </c>
      <c r="H78" s="129">
        <v>0.40094339622641512</v>
      </c>
      <c r="I78" s="104">
        <v>6.453959324888336</v>
      </c>
      <c r="J78" s="129">
        <v>0.49552772808586759</v>
      </c>
    </row>
    <row r="79" spans="1:10" x14ac:dyDescent="0.45">
      <c r="A79" s="3" t="s">
        <v>217</v>
      </c>
      <c r="B79" s="3" t="s">
        <v>153</v>
      </c>
      <c r="C79" s="3" t="s">
        <v>291</v>
      </c>
      <c r="D79" s="99">
        <v>7.0010013403969502</v>
      </c>
      <c r="E79" s="101">
        <v>63.613502674474361</v>
      </c>
      <c r="F79" s="101">
        <v>64.8</v>
      </c>
      <c r="G79" s="71">
        <v>0.98168985608756731</v>
      </c>
      <c r="H79" s="129">
        <v>0.32698412698412699</v>
      </c>
      <c r="I79" s="104">
        <v>9.0863434502452947</v>
      </c>
      <c r="J79" s="129">
        <v>0.42947903430749679</v>
      </c>
    </row>
    <row r="80" spans="1:10" x14ac:dyDescent="0.45">
      <c r="A80" s="3" t="s">
        <v>217</v>
      </c>
      <c r="B80" s="3" t="s">
        <v>153</v>
      </c>
      <c r="C80" s="3" t="s">
        <v>292</v>
      </c>
      <c r="D80" s="99">
        <v>8.7736015172751145</v>
      </c>
      <c r="E80" s="101">
        <v>55.206323241991647</v>
      </c>
      <c r="F80" s="101">
        <v>56.6</v>
      </c>
      <c r="G80" s="71">
        <v>0.975376735724234</v>
      </c>
      <c r="H80" s="129">
        <v>0.42829606784888202</v>
      </c>
      <c r="I80" s="104">
        <v>6.2923217031558902</v>
      </c>
      <c r="J80" s="129">
        <v>0.3816513761467889</v>
      </c>
    </row>
    <row r="81" spans="1:10" x14ac:dyDescent="0.45">
      <c r="A81" s="3" t="s">
        <v>217</v>
      </c>
      <c r="B81" s="3" t="s">
        <v>153</v>
      </c>
      <c r="C81" s="3" t="s">
        <v>293</v>
      </c>
      <c r="D81" s="99">
        <v>7.37587440053239</v>
      </c>
      <c r="E81" s="101">
        <v>20.438036507987626</v>
      </c>
      <c r="F81" s="101">
        <v>20.399999999999999</v>
      </c>
      <c r="G81" s="71">
        <v>1.0018645347052759</v>
      </c>
      <c r="H81" s="129">
        <v>0.34115138592750532</v>
      </c>
      <c r="I81" s="104">
        <v>2.7709306582704838</v>
      </c>
      <c r="J81" s="129">
        <v>0.63333333333333319</v>
      </c>
    </row>
    <row r="82" spans="1:10" x14ac:dyDescent="0.45">
      <c r="A82" s="3" t="s">
        <v>217</v>
      </c>
      <c r="B82" s="3" t="s">
        <v>153</v>
      </c>
      <c r="C82" s="3" t="s">
        <v>294</v>
      </c>
      <c r="D82" s="99">
        <v>11.997846283234107</v>
      </c>
      <c r="E82" s="101">
        <v>78.264741900741356</v>
      </c>
      <c r="F82" s="101">
        <v>76.8</v>
      </c>
      <c r="G82" s="71">
        <v>1.0190721601659032</v>
      </c>
      <c r="H82" s="129">
        <v>0.25317124735729385</v>
      </c>
      <c r="I82" s="104">
        <v>6.5232325913450966</v>
      </c>
      <c r="J82" s="129">
        <v>0.25840707964601772</v>
      </c>
    </row>
    <row r="83" spans="1:10" x14ac:dyDescent="0.45">
      <c r="A83" s="3" t="s">
        <v>217</v>
      </c>
      <c r="B83" s="3" t="s">
        <v>153</v>
      </c>
      <c r="C83" s="3" t="s">
        <v>295</v>
      </c>
      <c r="D83" s="99">
        <v>11.733425006226314</v>
      </c>
      <c r="E83" s="101">
        <v>54.187511793783393</v>
      </c>
      <c r="F83" s="101">
        <v>53.2</v>
      </c>
      <c r="G83" s="71">
        <v>1.0185622517628456</v>
      </c>
      <c r="H83" s="129">
        <v>0.27572016460905352</v>
      </c>
      <c r="I83" s="104">
        <v>4.6182177637841395</v>
      </c>
      <c r="J83" s="129">
        <v>0.67</v>
      </c>
    </row>
    <row r="84" spans="1:10" x14ac:dyDescent="0.45">
      <c r="A84" s="3" t="s">
        <v>217</v>
      </c>
      <c r="B84" s="3" t="s">
        <v>153</v>
      </c>
      <c r="C84" s="3" t="s">
        <v>296</v>
      </c>
      <c r="D84" s="99">
        <v>5.2401048547190889</v>
      </c>
      <c r="E84" s="101">
        <v>22.687448741395507</v>
      </c>
      <c r="F84" s="101">
        <v>23.8</v>
      </c>
      <c r="G84" s="71">
        <v>0.95325414879813053</v>
      </c>
      <c r="H84" s="129">
        <v>0.40525114155251141</v>
      </c>
      <c r="I84" s="104">
        <v>4.3295791535476313</v>
      </c>
      <c r="J84" s="129">
        <v>0.61866666666666659</v>
      </c>
    </row>
    <row r="85" spans="1:10" x14ac:dyDescent="0.45">
      <c r="A85" s="3" t="s">
        <v>217</v>
      </c>
      <c r="B85" s="3" t="s">
        <v>153</v>
      </c>
      <c r="C85" s="3" t="s">
        <v>297</v>
      </c>
      <c r="D85" s="99">
        <v>8.1446282289646597</v>
      </c>
      <c r="E85" s="101">
        <v>24.354849231258473</v>
      </c>
      <c r="F85" s="101">
        <v>25.8</v>
      </c>
      <c r="G85" s="71">
        <v>0.94398640431234393</v>
      </c>
      <c r="H85" s="129">
        <v>0.44841269841269843</v>
      </c>
      <c r="I85" s="104">
        <v>2.9902960020502305</v>
      </c>
      <c r="J85" s="129">
        <v>0.50193050193050193</v>
      </c>
    </row>
    <row r="86" spans="1:10" x14ac:dyDescent="0.45">
      <c r="A86" s="3" t="s">
        <v>217</v>
      </c>
      <c r="B86" s="3" t="s">
        <v>153</v>
      </c>
      <c r="C86" s="3" t="s">
        <v>298</v>
      </c>
      <c r="D86" s="99">
        <v>6.2836165169883129</v>
      </c>
      <c r="E86" s="101">
        <v>2.3940765271139348</v>
      </c>
      <c r="F86" s="101">
        <v>2.4</v>
      </c>
      <c r="G86" s="71">
        <v>0.99753188629747291</v>
      </c>
      <c r="H86" s="129">
        <v>0.6029411764705882</v>
      </c>
      <c r="I86" s="104">
        <v>0.38100296551219148</v>
      </c>
      <c r="J86" s="129">
        <v>1</v>
      </c>
    </row>
    <row r="87" spans="1:10" x14ac:dyDescent="0.45">
      <c r="A87" s="2" t="s">
        <v>215</v>
      </c>
      <c r="B87" s="2" t="s">
        <v>154</v>
      </c>
      <c r="C87" s="2" t="s">
        <v>299</v>
      </c>
      <c r="D87" s="98">
        <v>9.4138939624496221</v>
      </c>
      <c r="E87" s="100">
        <v>384.97477612694001</v>
      </c>
      <c r="F87" s="100">
        <v>385.2</v>
      </c>
      <c r="G87" s="6">
        <v>0.99941530666391487</v>
      </c>
      <c r="H87" s="128">
        <v>0.30382682643989178</v>
      </c>
      <c r="I87" s="103">
        <v>40.894318298308555</v>
      </c>
      <c r="J87" s="128">
        <v>0.54771315640880858</v>
      </c>
    </row>
    <row r="88" spans="1:10" x14ac:dyDescent="0.45">
      <c r="A88" s="3" t="s">
        <v>217</v>
      </c>
      <c r="B88" s="3" t="s">
        <v>154</v>
      </c>
      <c r="C88" s="3" t="s">
        <v>300</v>
      </c>
      <c r="D88" s="99">
        <v>11.93136978808838</v>
      </c>
      <c r="E88" s="101">
        <v>75.627033704983276</v>
      </c>
      <c r="F88" s="101">
        <v>77.599999999999994</v>
      </c>
      <c r="G88" s="71">
        <v>0.97457517661060933</v>
      </c>
      <c r="H88" s="129">
        <v>0.27382645803698435</v>
      </c>
      <c r="I88" s="104">
        <v>6.3385038807937306</v>
      </c>
      <c r="J88" s="129">
        <v>0.6429872495446266</v>
      </c>
    </row>
    <row r="89" spans="1:10" x14ac:dyDescent="0.45">
      <c r="A89" s="3" t="s">
        <v>217</v>
      </c>
      <c r="B89" s="3" t="s">
        <v>154</v>
      </c>
      <c r="C89" s="3" t="s">
        <v>301</v>
      </c>
      <c r="D89" s="99">
        <v>9.2193665763147834</v>
      </c>
      <c r="E89" s="101">
        <v>106.97481926510642</v>
      </c>
      <c r="F89" s="101">
        <v>107.6</v>
      </c>
      <c r="G89" s="71">
        <v>0.99418977012180687</v>
      </c>
      <c r="H89" s="129">
        <v>0.33907004830917875</v>
      </c>
      <c r="I89" s="104">
        <v>11.60327213150765</v>
      </c>
      <c r="J89" s="129">
        <v>0.49154228855721388</v>
      </c>
    </row>
    <row r="90" spans="1:10" x14ac:dyDescent="0.45">
      <c r="A90" s="3" t="s">
        <v>217</v>
      </c>
      <c r="B90" s="3" t="s">
        <v>154</v>
      </c>
      <c r="C90" s="3" t="s">
        <v>302</v>
      </c>
      <c r="D90" s="99">
        <v>6.9787856635867964</v>
      </c>
      <c r="E90" s="101">
        <v>70.985588106484016</v>
      </c>
      <c r="F90" s="101">
        <v>70.599999999999994</v>
      </c>
      <c r="G90" s="71">
        <v>1.0054615879105386</v>
      </c>
      <c r="H90" s="129">
        <v>0.32397075798383995</v>
      </c>
      <c r="I90" s="104">
        <v>10.171624624734566</v>
      </c>
      <c r="J90" s="129">
        <v>0.53461975028376851</v>
      </c>
    </row>
    <row r="91" spans="1:10" x14ac:dyDescent="0.45">
      <c r="A91" s="3" t="s">
        <v>217</v>
      </c>
      <c r="B91" s="3" t="s">
        <v>154</v>
      </c>
      <c r="C91" s="3" t="s">
        <v>303</v>
      </c>
      <c r="D91" s="99">
        <v>11.569109412164275</v>
      </c>
      <c r="E91" s="101">
        <v>50.757233268498368</v>
      </c>
      <c r="F91" s="101">
        <v>49.6</v>
      </c>
      <c r="G91" s="71">
        <v>1.0233313158971444</v>
      </c>
      <c r="H91" s="129">
        <v>0.24248366013071895</v>
      </c>
      <c r="I91" s="104">
        <v>4.3873068755949323</v>
      </c>
      <c r="J91" s="129">
        <v>0.75</v>
      </c>
    </row>
    <row r="92" spans="1:10" x14ac:dyDescent="0.45">
      <c r="A92" s="3" t="s">
        <v>217</v>
      </c>
      <c r="B92" s="3" t="s">
        <v>154</v>
      </c>
      <c r="C92" s="3" t="s">
        <v>304</v>
      </c>
      <c r="D92" s="99">
        <v>6.1279291977777177</v>
      </c>
      <c r="E92" s="101">
        <v>11.603045705319305</v>
      </c>
      <c r="F92" s="101">
        <v>11</v>
      </c>
      <c r="G92" s="71">
        <v>1.0548223368472096</v>
      </c>
      <c r="H92" s="129">
        <v>0.2781954887218045</v>
      </c>
      <c r="I92" s="104">
        <v>1.8934692831514972</v>
      </c>
      <c r="J92" s="129">
        <v>0.34146341463414637</v>
      </c>
    </row>
    <row r="93" spans="1:10" x14ac:dyDescent="0.45">
      <c r="A93" s="3" t="s">
        <v>217</v>
      </c>
      <c r="B93" s="3" t="s">
        <v>154</v>
      </c>
      <c r="C93" s="3" t="s">
        <v>305</v>
      </c>
      <c r="D93" s="99">
        <v>7.8480315784875927</v>
      </c>
      <c r="E93" s="101">
        <v>10.601346262604258</v>
      </c>
      <c r="F93" s="101">
        <v>10.199999999999999</v>
      </c>
      <c r="G93" s="71">
        <v>1.0393476728043392</v>
      </c>
      <c r="H93" s="129">
        <v>0.46422018348623856</v>
      </c>
      <c r="I93" s="104">
        <v>1.3508286959068609</v>
      </c>
      <c r="J93" s="129">
        <v>0.53846153846153844</v>
      </c>
    </row>
    <row r="94" spans="1:10" x14ac:dyDescent="0.45">
      <c r="A94" s="3" t="s">
        <v>217</v>
      </c>
      <c r="B94" s="3" t="s">
        <v>154</v>
      </c>
      <c r="C94" s="3" t="s">
        <v>306</v>
      </c>
      <c r="D94" s="99">
        <v>19.248525688914885</v>
      </c>
      <c r="E94" s="101">
        <v>21.112297275010494</v>
      </c>
      <c r="F94" s="101">
        <v>21</v>
      </c>
      <c r="G94" s="71">
        <v>1.005347489286214</v>
      </c>
      <c r="H94" s="129">
        <v>0.1705685618729097</v>
      </c>
      <c r="I94" s="104">
        <v>1.0968267188987333</v>
      </c>
      <c r="J94" s="129">
        <v>0.44210526315789467</v>
      </c>
    </row>
    <row r="95" spans="1:10" x14ac:dyDescent="0.45">
      <c r="A95" s="3" t="s">
        <v>217</v>
      </c>
      <c r="B95" s="3" t="s">
        <v>154</v>
      </c>
      <c r="C95" s="3" t="s">
        <v>307</v>
      </c>
      <c r="D95" s="99">
        <v>9.042480867636856</v>
      </c>
      <c r="E95" s="101">
        <v>19.940469605938404</v>
      </c>
      <c r="F95" s="101">
        <v>20.2</v>
      </c>
      <c r="G95" s="71">
        <v>0.98715196069001998</v>
      </c>
      <c r="H95" s="129">
        <v>0.3715415019762846</v>
      </c>
      <c r="I95" s="104">
        <v>2.2051989822069267</v>
      </c>
      <c r="J95" s="129">
        <v>0.27748691099476441</v>
      </c>
    </row>
    <row r="96" spans="1:10" x14ac:dyDescent="0.45">
      <c r="A96" s="3" t="s">
        <v>217</v>
      </c>
      <c r="B96" s="3" t="s">
        <v>154</v>
      </c>
      <c r="C96" s="3" t="s">
        <v>308</v>
      </c>
      <c r="D96" s="99">
        <v>9.4045711038320725</v>
      </c>
      <c r="E96" s="101">
        <v>17.372942932995318</v>
      </c>
      <c r="F96" s="101">
        <v>17.399999999999999</v>
      </c>
      <c r="G96" s="71">
        <v>0.99844499614915627</v>
      </c>
      <c r="H96" s="129">
        <v>0.26546906187624753</v>
      </c>
      <c r="I96" s="104">
        <v>1.8472871055136559</v>
      </c>
      <c r="J96" s="129">
        <v>0.76875000000000004</v>
      </c>
    </row>
    <row r="97" spans="1:10" x14ac:dyDescent="0.45">
      <c r="A97" s="2" t="s">
        <v>215</v>
      </c>
      <c r="B97" s="2" t="s">
        <v>155</v>
      </c>
      <c r="C97" s="2" t="s">
        <v>309</v>
      </c>
      <c r="D97" s="98">
        <v>14.267624418118729</v>
      </c>
      <c r="E97" s="100">
        <v>1327.5388526840018</v>
      </c>
      <c r="F97" s="100">
        <v>1334.6</v>
      </c>
      <c r="G97" s="6">
        <v>0.99470916580548618</v>
      </c>
      <c r="H97" s="128">
        <v>0.35551710368694261</v>
      </c>
      <c r="I97" s="103">
        <v>93.045542395840954</v>
      </c>
      <c r="J97" s="128">
        <v>0.25586301029904457</v>
      </c>
    </row>
    <row r="98" spans="1:10" x14ac:dyDescent="0.45">
      <c r="A98" s="3" t="s">
        <v>217</v>
      </c>
      <c r="B98" s="3" t="s">
        <v>155</v>
      </c>
      <c r="C98" s="3" t="s">
        <v>310</v>
      </c>
      <c r="D98" s="99">
        <v>32.552650896775177</v>
      </c>
      <c r="E98" s="101">
        <v>357.42201082223261</v>
      </c>
      <c r="F98" s="101">
        <v>358</v>
      </c>
      <c r="G98" s="71">
        <v>0.99838550509003521</v>
      </c>
      <c r="H98" s="129">
        <v>0.28338100950447542</v>
      </c>
      <c r="I98" s="104">
        <v>10.979812733396793</v>
      </c>
      <c r="J98" s="129">
        <v>4.7318611987381694E-2</v>
      </c>
    </row>
    <row r="99" spans="1:10" x14ac:dyDescent="0.45">
      <c r="A99" s="3" t="s">
        <v>217</v>
      </c>
      <c r="B99" s="3" t="s">
        <v>155</v>
      </c>
      <c r="C99" s="3" t="s">
        <v>311</v>
      </c>
      <c r="D99" s="99">
        <v>18.032613436938306</v>
      </c>
      <c r="E99" s="101">
        <v>98.685064806776452</v>
      </c>
      <c r="F99" s="101">
        <v>97</v>
      </c>
      <c r="G99" s="71">
        <v>1.017371802131716</v>
      </c>
      <c r="H99" s="129">
        <v>0.34790419161676644</v>
      </c>
      <c r="I99" s="104">
        <v>5.4725880500842061</v>
      </c>
      <c r="J99" s="129">
        <v>0.17721518987341772</v>
      </c>
    </row>
    <row r="100" spans="1:10" x14ac:dyDescent="0.45">
      <c r="A100" s="3" t="s">
        <v>217</v>
      </c>
      <c r="B100" s="3" t="s">
        <v>155</v>
      </c>
      <c r="C100" s="3" t="s">
        <v>312</v>
      </c>
      <c r="D100" s="99">
        <v>11.347255653325496</v>
      </c>
      <c r="E100" s="101">
        <v>122.10154747414359</v>
      </c>
      <c r="F100" s="101">
        <v>123</v>
      </c>
      <c r="G100" s="71">
        <v>0.9926955079198666</v>
      </c>
      <c r="H100" s="129">
        <v>0.44289867109634551</v>
      </c>
      <c r="I100" s="104">
        <v>10.760447389617045</v>
      </c>
      <c r="J100" s="129">
        <v>0.21888412017167383</v>
      </c>
    </row>
    <row r="101" spans="1:10" x14ac:dyDescent="0.45">
      <c r="A101" s="3" t="s">
        <v>217</v>
      </c>
      <c r="B101" s="3" t="s">
        <v>155</v>
      </c>
      <c r="C101" s="3" t="s">
        <v>313</v>
      </c>
      <c r="D101" s="99">
        <v>19.097111250353933</v>
      </c>
      <c r="E101" s="101">
        <v>173.08193863619246</v>
      </c>
      <c r="F101" s="101">
        <v>171.4</v>
      </c>
      <c r="G101" s="71">
        <v>1.0098129442018229</v>
      </c>
      <c r="H101" s="129">
        <v>0.30464633562190646</v>
      </c>
      <c r="I101" s="104">
        <v>9.0632523614263736</v>
      </c>
      <c r="J101" s="129">
        <v>0.17324840764331212</v>
      </c>
    </row>
    <row r="102" spans="1:10" x14ac:dyDescent="0.45">
      <c r="A102" s="3" t="s">
        <v>217</v>
      </c>
      <c r="B102" s="3" t="s">
        <v>155</v>
      </c>
      <c r="C102" s="3" t="s">
        <v>314</v>
      </c>
      <c r="D102" s="99">
        <v>11.369626238954535</v>
      </c>
      <c r="E102" s="101">
        <v>133.36882105538828</v>
      </c>
      <c r="F102" s="101">
        <v>136.19999999999999</v>
      </c>
      <c r="G102" s="71">
        <v>0.97921307676496538</v>
      </c>
      <c r="H102" s="129">
        <v>0.38719811505988611</v>
      </c>
      <c r="I102" s="104">
        <v>11.730273120011717</v>
      </c>
      <c r="J102" s="129">
        <v>0.13188976377952755</v>
      </c>
    </row>
    <row r="103" spans="1:10" x14ac:dyDescent="0.45">
      <c r="A103" s="3" t="s">
        <v>217</v>
      </c>
      <c r="B103" s="3" t="s">
        <v>155</v>
      </c>
      <c r="C103" s="3" t="s">
        <v>315</v>
      </c>
      <c r="D103" s="99">
        <v>8.0131583638413968</v>
      </c>
      <c r="E103" s="101">
        <v>59.117900204102696</v>
      </c>
      <c r="F103" s="101">
        <v>60.4</v>
      </c>
      <c r="G103" s="71">
        <v>0.97877318218713072</v>
      </c>
      <c r="H103" s="129">
        <v>0.47559449311639551</v>
      </c>
      <c r="I103" s="104">
        <v>7.3776028776451632</v>
      </c>
      <c r="J103" s="129">
        <v>0.44444444444444442</v>
      </c>
    </row>
    <row r="104" spans="1:10" x14ac:dyDescent="0.45">
      <c r="A104" s="3" t="s">
        <v>217</v>
      </c>
      <c r="B104" s="3" t="s">
        <v>155</v>
      </c>
      <c r="C104" s="3" t="s">
        <v>316</v>
      </c>
      <c r="D104" s="99">
        <v>9.7183034636431191</v>
      </c>
      <c r="E104" s="101">
        <v>98.177716196090955</v>
      </c>
      <c r="F104" s="101">
        <v>101.4</v>
      </c>
      <c r="G104" s="71">
        <v>0.96822205321588706</v>
      </c>
      <c r="H104" s="129">
        <v>0.40353750409433342</v>
      </c>
      <c r="I104" s="104">
        <v>10.102351358277804</v>
      </c>
      <c r="J104" s="129">
        <v>0.41714285714285709</v>
      </c>
    </row>
    <row r="105" spans="1:10" x14ac:dyDescent="0.45">
      <c r="A105" s="3" t="s">
        <v>217</v>
      </c>
      <c r="B105" s="3" t="s">
        <v>155</v>
      </c>
      <c r="C105" s="3" t="s">
        <v>317</v>
      </c>
      <c r="D105" s="99">
        <v>10.295853515061236</v>
      </c>
      <c r="E105" s="101">
        <v>283.50789306957944</v>
      </c>
      <c r="F105" s="101">
        <v>285.2</v>
      </c>
      <c r="G105" s="71">
        <v>0.99406694624677228</v>
      </c>
      <c r="H105" s="129">
        <v>0.36597492434068307</v>
      </c>
      <c r="I105" s="104">
        <v>27.53612341656293</v>
      </c>
      <c r="J105" s="129">
        <v>0.339622641509434</v>
      </c>
    </row>
    <row r="106" spans="1:10" x14ac:dyDescent="0.45">
      <c r="A106" s="3" t="s">
        <v>217</v>
      </c>
      <c r="B106" s="3" t="s">
        <v>155</v>
      </c>
      <c r="C106" s="3" t="s">
        <v>318</v>
      </c>
      <c r="D106" s="99">
        <v>89.90309793421612</v>
      </c>
      <c r="E106" s="101">
        <v>2.07596041949511</v>
      </c>
      <c r="F106" s="101">
        <v>2</v>
      </c>
      <c r="G106" s="71">
        <v>1.037980209747555</v>
      </c>
      <c r="H106" s="129">
        <v>0.81481481481481477</v>
      </c>
      <c r="I106" s="104">
        <v>2.3091088818920694E-2</v>
      </c>
      <c r="J106" s="129">
        <v>0</v>
      </c>
    </row>
    <row r="107" spans="1:10" x14ac:dyDescent="0.45">
      <c r="A107" s="2" t="s">
        <v>215</v>
      </c>
      <c r="B107" s="2" t="s">
        <v>156</v>
      </c>
      <c r="C107" s="2" t="s">
        <v>319</v>
      </c>
      <c r="D107" s="98">
        <v>10.873902436550942</v>
      </c>
      <c r="E107" s="100">
        <v>616.67764655998019</v>
      </c>
      <c r="F107" s="100">
        <v>622.6</v>
      </c>
      <c r="G107" s="6">
        <v>0.99048770729196944</v>
      </c>
      <c r="H107" s="128">
        <v>0.36366284715478736</v>
      </c>
      <c r="I107" s="103">
        <v>56.711714139269226</v>
      </c>
      <c r="J107" s="128">
        <v>0.38355048859934859</v>
      </c>
    </row>
    <row r="108" spans="1:10" x14ac:dyDescent="0.45">
      <c r="A108" s="3" t="s">
        <v>217</v>
      </c>
      <c r="B108" s="3" t="s">
        <v>156</v>
      </c>
      <c r="C108" s="3" t="s">
        <v>320</v>
      </c>
      <c r="D108" s="99">
        <v>11.565792983743917</v>
      </c>
      <c r="E108" s="101">
        <v>108.69616849089442</v>
      </c>
      <c r="F108" s="101">
        <v>107.6</v>
      </c>
      <c r="G108" s="71">
        <v>1.0101874395064538</v>
      </c>
      <c r="H108" s="129">
        <v>0.33179347826086958</v>
      </c>
      <c r="I108" s="104">
        <v>9.3980731493007248</v>
      </c>
      <c r="J108" s="129">
        <v>0.33660933660933662</v>
      </c>
    </row>
    <row r="109" spans="1:10" x14ac:dyDescent="0.45">
      <c r="A109" s="3" t="s">
        <v>217</v>
      </c>
      <c r="B109" s="3" t="s">
        <v>156</v>
      </c>
      <c r="C109" s="3" t="s">
        <v>321</v>
      </c>
      <c r="D109" s="99">
        <v>7.8498284687566917</v>
      </c>
      <c r="E109" s="101">
        <v>21.29817765027898</v>
      </c>
      <c r="F109" s="101">
        <v>21.4</v>
      </c>
      <c r="G109" s="71">
        <v>0.99524194627471874</v>
      </c>
      <c r="H109" s="129">
        <v>0.42706333973128596</v>
      </c>
      <c r="I109" s="104">
        <v>2.713202936223182</v>
      </c>
      <c r="J109" s="129">
        <v>0.7531914893617021</v>
      </c>
    </row>
    <row r="110" spans="1:10" x14ac:dyDescent="0.45">
      <c r="A110" s="3" t="s">
        <v>217</v>
      </c>
      <c r="B110" s="3" t="s">
        <v>156</v>
      </c>
      <c r="C110" s="3" t="s">
        <v>322</v>
      </c>
      <c r="D110" s="99">
        <v>10.09326929107938</v>
      </c>
      <c r="E110" s="101">
        <v>71.667357634631614</v>
      </c>
      <c r="F110" s="101">
        <v>72</v>
      </c>
      <c r="G110" s="71">
        <v>0.9953799671476613</v>
      </c>
      <c r="H110" s="129">
        <v>0.31094952951240379</v>
      </c>
      <c r="I110" s="104">
        <v>7.1005098118181156</v>
      </c>
      <c r="J110" s="129">
        <v>0.69918699186991862</v>
      </c>
    </row>
    <row r="111" spans="1:10" x14ac:dyDescent="0.45">
      <c r="A111" s="3" t="s">
        <v>217</v>
      </c>
      <c r="B111" s="3" t="s">
        <v>156</v>
      </c>
      <c r="C111" s="3" t="s">
        <v>323</v>
      </c>
      <c r="D111" s="99">
        <v>10.041045482670123</v>
      </c>
      <c r="E111" s="101">
        <v>93.9027625954391</v>
      </c>
      <c r="F111" s="101">
        <v>94.2</v>
      </c>
      <c r="G111" s="71">
        <v>0.99684461353969323</v>
      </c>
      <c r="H111" s="129">
        <v>0.31884630580798101</v>
      </c>
      <c r="I111" s="104">
        <v>9.3518909716628826</v>
      </c>
      <c r="J111" s="129">
        <v>0.25061728395061728</v>
      </c>
    </row>
    <row r="112" spans="1:10" x14ac:dyDescent="0.45">
      <c r="A112" s="3" t="s">
        <v>217</v>
      </c>
      <c r="B112" s="3" t="s">
        <v>156</v>
      </c>
      <c r="C112" s="3" t="s">
        <v>324</v>
      </c>
      <c r="D112" s="99">
        <v>11.01325126010391</v>
      </c>
      <c r="E112" s="101">
        <v>18.055865375282629</v>
      </c>
      <c r="F112" s="101">
        <v>19</v>
      </c>
      <c r="G112" s="71">
        <v>0.95030870396224365</v>
      </c>
      <c r="H112" s="129">
        <v>0.3976311336717428</v>
      </c>
      <c r="I112" s="104">
        <v>1.6394673061433696</v>
      </c>
      <c r="J112" s="129">
        <v>2.8169014084507039E-2</v>
      </c>
    </row>
    <row r="113" spans="1:10" x14ac:dyDescent="0.45">
      <c r="A113" s="3" t="s">
        <v>217</v>
      </c>
      <c r="B113" s="3" t="s">
        <v>156</v>
      </c>
      <c r="C113" s="3" t="s">
        <v>325</v>
      </c>
      <c r="D113" s="99">
        <v>11.432427898737581</v>
      </c>
      <c r="E113" s="101">
        <v>303.05731481345356</v>
      </c>
      <c r="F113" s="101">
        <v>308.39999999999998</v>
      </c>
      <c r="G113" s="71">
        <v>0.98267611807215816</v>
      </c>
      <c r="H113" s="129">
        <v>0.38937968119838678</v>
      </c>
      <c r="I113" s="104">
        <v>26.508569964120962</v>
      </c>
      <c r="J113" s="129">
        <v>0.34668989547038326</v>
      </c>
    </row>
    <row r="114" spans="1:10" x14ac:dyDescent="0.45">
      <c r="A114" s="2" t="s">
        <v>215</v>
      </c>
      <c r="B114" s="2" t="s">
        <v>157</v>
      </c>
      <c r="C114" s="2" t="s">
        <v>326</v>
      </c>
      <c r="D114" s="98">
        <v>8.7291429862726559</v>
      </c>
      <c r="E114" s="100">
        <v>143.31301078245627</v>
      </c>
      <c r="F114" s="100">
        <v>144.80000000000001</v>
      </c>
      <c r="G114" s="6">
        <v>0.98973073744790241</v>
      </c>
      <c r="H114" s="128">
        <v>0.31398710251278628</v>
      </c>
      <c r="I114" s="103">
        <v>16.417764150252616</v>
      </c>
      <c r="J114" s="128">
        <v>0.48452883263009849</v>
      </c>
    </row>
    <row r="115" spans="1:10" x14ac:dyDescent="0.45">
      <c r="A115" s="3" t="s">
        <v>217</v>
      </c>
      <c r="B115" s="3" t="s">
        <v>157</v>
      </c>
      <c r="C115" s="3" t="s">
        <v>327</v>
      </c>
      <c r="D115" s="99">
        <v>7.5869094066429907</v>
      </c>
      <c r="E115" s="101">
        <v>10.86177993613369</v>
      </c>
      <c r="F115" s="101">
        <v>11</v>
      </c>
      <c r="G115" s="71">
        <v>0.98743453964851724</v>
      </c>
      <c r="H115" s="129">
        <v>0.34104046242774566</v>
      </c>
      <c r="I115" s="104">
        <v>1.4316475067730832</v>
      </c>
      <c r="J115" s="129">
        <v>0.58870967741935476</v>
      </c>
    </row>
    <row r="116" spans="1:10" x14ac:dyDescent="0.45">
      <c r="A116" s="3" t="s">
        <v>217</v>
      </c>
      <c r="B116" s="3" t="s">
        <v>157</v>
      </c>
      <c r="C116" s="3" t="s">
        <v>328</v>
      </c>
      <c r="D116" s="99">
        <v>11.767418243523736</v>
      </c>
      <c r="E116" s="101">
        <v>76.489883702312298</v>
      </c>
      <c r="F116" s="101">
        <v>77</v>
      </c>
      <c r="G116" s="71">
        <v>0.99337511301704284</v>
      </c>
      <c r="H116" s="129">
        <v>0.29388984509466437</v>
      </c>
      <c r="I116" s="104">
        <v>6.5001415025261755</v>
      </c>
      <c r="J116" s="129">
        <v>0.62166962699822381</v>
      </c>
    </row>
    <row r="117" spans="1:10" x14ac:dyDescent="0.45">
      <c r="A117" s="3" t="s">
        <v>217</v>
      </c>
      <c r="B117" s="3" t="s">
        <v>157</v>
      </c>
      <c r="C117" s="3" t="s">
        <v>329</v>
      </c>
      <c r="D117" s="99">
        <v>2.382177599390825</v>
      </c>
      <c r="E117" s="101">
        <v>4.8131190213729722</v>
      </c>
      <c r="F117" s="101">
        <v>5.2</v>
      </c>
      <c r="G117" s="71">
        <v>0.92559981180249462</v>
      </c>
      <c r="H117" s="129">
        <v>0.52158273381294962</v>
      </c>
      <c r="I117" s="104">
        <v>2.0204702716555611</v>
      </c>
      <c r="J117" s="129">
        <v>0.84571428571428575</v>
      </c>
    </row>
    <row r="118" spans="1:10" x14ac:dyDescent="0.45">
      <c r="A118" s="3" t="s">
        <v>217</v>
      </c>
      <c r="B118" s="3" t="s">
        <v>157</v>
      </c>
      <c r="C118" s="3" t="s">
        <v>330</v>
      </c>
      <c r="D118" s="99">
        <v>7.3702571929776743</v>
      </c>
      <c r="E118" s="101">
        <v>23.230561462472451</v>
      </c>
      <c r="F118" s="101">
        <v>23</v>
      </c>
      <c r="G118" s="71">
        <v>1.0100244114118457</v>
      </c>
      <c r="H118" s="129">
        <v>0.30128205128205127</v>
      </c>
      <c r="I118" s="104">
        <v>3.1519336237826754</v>
      </c>
      <c r="J118" s="129">
        <v>8.7912087912087919E-2</v>
      </c>
    </row>
    <row r="119" spans="1:10" x14ac:dyDescent="0.45">
      <c r="A119" s="3" t="s">
        <v>217</v>
      </c>
      <c r="B119" s="3" t="s">
        <v>157</v>
      </c>
      <c r="C119" s="3" t="s">
        <v>331</v>
      </c>
      <c r="D119" s="99">
        <v>10.382262403550449</v>
      </c>
      <c r="E119" s="101">
        <v>10.908067320228465</v>
      </c>
      <c r="F119" s="101">
        <v>11.2</v>
      </c>
      <c r="G119" s="71">
        <v>0.9739345821632559</v>
      </c>
      <c r="H119" s="129">
        <v>0.28508771929824561</v>
      </c>
      <c r="I119" s="104">
        <v>1.0506445412608918</v>
      </c>
      <c r="J119" s="129">
        <v>0.26373626373626374</v>
      </c>
    </row>
    <row r="120" spans="1:10" x14ac:dyDescent="0.45">
      <c r="A120" s="3" t="s">
        <v>217</v>
      </c>
      <c r="B120" s="3" t="s">
        <v>157</v>
      </c>
      <c r="C120" s="3" t="s">
        <v>332</v>
      </c>
      <c r="D120" s="99">
        <v>6.9127276599102929</v>
      </c>
      <c r="E120" s="101">
        <v>13.168848691019869</v>
      </c>
      <c r="F120" s="101">
        <v>13.4</v>
      </c>
      <c r="G120" s="71">
        <v>0.98274990231491555</v>
      </c>
      <c r="H120" s="129">
        <v>0.31497797356828194</v>
      </c>
      <c r="I120" s="104">
        <v>1.9050148275609577</v>
      </c>
      <c r="J120" s="129">
        <v>0.4242424242424242</v>
      </c>
    </row>
    <row r="121" spans="1:10" x14ac:dyDescent="0.45">
      <c r="A121" s="3" t="s">
        <v>217</v>
      </c>
      <c r="B121" s="3" t="s">
        <v>157</v>
      </c>
      <c r="C121" s="3" t="s">
        <v>333</v>
      </c>
      <c r="D121" s="99">
        <v>10.730995250565586</v>
      </c>
      <c r="E121" s="101">
        <v>3.8407506489165044</v>
      </c>
      <c r="F121" s="101">
        <v>4</v>
      </c>
      <c r="G121" s="71">
        <v>0.9601876622291261</v>
      </c>
      <c r="H121" s="129">
        <v>0.26436781609195403</v>
      </c>
      <c r="I121" s="104">
        <v>0.35791187669327079</v>
      </c>
      <c r="J121" s="129">
        <v>0</v>
      </c>
    </row>
    <row r="122" spans="1:10" x14ac:dyDescent="0.45">
      <c r="A122" s="2" t="s">
        <v>215</v>
      </c>
      <c r="B122" s="2" t="s">
        <v>158</v>
      </c>
      <c r="C122" s="2" t="s">
        <v>334</v>
      </c>
      <c r="D122" s="98">
        <v>10.837164416924679</v>
      </c>
      <c r="E122" s="100">
        <v>83.580803316215864</v>
      </c>
      <c r="F122" s="100">
        <v>84.2</v>
      </c>
      <c r="G122" s="6">
        <v>0.99264612014508147</v>
      </c>
      <c r="H122" s="128">
        <v>0.27494456762749447</v>
      </c>
      <c r="I122" s="103">
        <v>7.7124236655195126</v>
      </c>
      <c r="J122" s="128">
        <v>0.50748502994011979</v>
      </c>
    </row>
    <row r="123" spans="1:10" x14ac:dyDescent="0.45">
      <c r="A123" s="3" t="s">
        <v>217</v>
      </c>
      <c r="B123" s="3" t="s">
        <v>158</v>
      </c>
      <c r="C123" s="3" t="s">
        <v>335</v>
      </c>
      <c r="D123" s="99">
        <v>11.122723942407482</v>
      </c>
      <c r="E123" s="101">
        <v>9.5029248391112784</v>
      </c>
      <c r="F123" s="101">
        <v>9.1999999999999993</v>
      </c>
      <c r="G123" s="71">
        <v>1.0329266129468782</v>
      </c>
      <c r="H123" s="129">
        <v>0.2723735408560311</v>
      </c>
      <c r="I123" s="104">
        <v>0.85437028630006584</v>
      </c>
      <c r="J123" s="129">
        <v>0.32432432432432434</v>
      </c>
    </row>
    <row r="124" spans="1:10" x14ac:dyDescent="0.45">
      <c r="A124" s="3" t="s">
        <v>217</v>
      </c>
      <c r="B124" s="3" t="s">
        <v>158</v>
      </c>
      <c r="C124" s="3" t="s">
        <v>336</v>
      </c>
      <c r="D124" s="99">
        <v>12.521042075056593</v>
      </c>
      <c r="E124" s="101">
        <v>48.572915102976587</v>
      </c>
      <c r="F124" s="101">
        <v>48.8</v>
      </c>
      <c r="G124" s="71">
        <v>0.99534662096263504</v>
      </c>
      <c r="H124" s="129">
        <v>0.25706771860618016</v>
      </c>
      <c r="I124" s="104">
        <v>3.8793029215786774</v>
      </c>
      <c r="J124" s="129">
        <v>0.42261904761904762</v>
      </c>
    </row>
    <row r="125" spans="1:10" x14ac:dyDescent="0.45">
      <c r="A125" s="3" t="s">
        <v>217</v>
      </c>
      <c r="B125" s="3" t="s">
        <v>158</v>
      </c>
      <c r="C125" s="3" t="s">
        <v>337</v>
      </c>
      <c r="D125" s="99">
        <v>8.3753807388925932</v>
      </c>
      <c r="E125" s="101">
        <v>18.37268275073442</v>
      </c>
      <c r="F125" s="101">
        <v>18.8</v>
      </c>
      <c r="G125" s="71">
        <v>0.97727035908161808</v>
      </c>
      <c r="H125" s="129">
        <v>0.31944444444444442</v>
      </c>
      <c r="I125" s="104">
        <v>2.1936534377974661</v>
      </c>
      <c r="J125" s="129">
        <v>0.74210526315789482</v>
      </c>
    </row>
    <row r="126" spans="1:10" x14ac:dyDescent="0.45">
      <c r="A126" s="3" t="s">
        <v>217</v>
      </c>
      <c r="B126" s="3" t="s">
        <v>158</v>
      </c>
      <c r="C126" s="3" t="s">
        <v>338</v>
      </c>
      <c r="D126" s="99">
        <v>9.0845850170429827</v>
      </c>
      <c r="E126" s="101">
        <v>7.1322806233935756</v>
      </c>
      <c r="F126" s="101">
        <v>7.4</v>
      </c>
      <c r="G126" s="71">
        <v>0.96382170586399663</v>
      </c>
      <c r="H126" s="129">
        <v>0.27142857142857141</v>
      </c>
      <c r="I126" s="104">
        <v>0.78509701984330382</v>
      </c>
      <c r="J126" s="129">
        <v>0.47058823529411759</v>
      </c>
    </row>
    <row r="127" spans="1:10" x14ac:dyDescent="0.45">
      <c r="A127" s="2" t="s">
        <v>215</v>
      </c>
      <c r="B127" s="2" t="s">
        <v>159</v>
      </c>
      <c r="C127" s="2" t="s">
        <v>339</v>
      </c>
      <c r="D127" s="98">
        <v>10.788936677409758</v>
      </c>
      <c r="E127" s="100">
        <v>89.810750376260643</v>
      </c>
      <c r="F127" s="100">
        <v>89.8</v>
      </c>
      <c r="G127" s="6">
        <v>1.000119714657691</v>
      </c>
      <c r="H127" s="128">
        <v>0.25832828588734102</v>
      </c>
      <c r="I127" s="103">
        <v>8.3243375192209115</v>
      </c>
      <c r="J127" s="128">
        <v>0.42579750346740641</v>
      </c>
    </row>
    <row r="128" spans="1:10" x14ac:dyDescent="0.45">
      <c r="A128" s="3" t="s">
        <v>217</v>
      </c>
      <c r="B128" s="3" t="s">
        <v>159</v>
      </c>
      <c r="C128" s="3" t="s">
        <v>340</v>
      </c>
      <c r="D128" s="99">
        <v>4.9332709787216142</v>
      </c>
      <c r="E128" s="101">
        <v>10.30927114954055</v>
      </c>
      <c r="F128" s="101">
        <v>11</v>
      </c>
      <c r="G128" s="71">
        <v>0.93720646814004993</v>
      </c>
      <c r="H128" s="129">
        <v>0.36602870813397131</v>
      </c>
      <c r="I128" s="104">
        <v>2.0897435381123231</v>
      </c>
      <c r="J128" s="129">
        <v>0.20994475138121543</v>
      </c>
    </row>
    <row r="129" spans="1:10" x14ac:dyDescent="0.45">
      <c r="A129" s="3" t="s">
        <v>217</v>
      </c>
      <c r="B129" s="3" t="s">
        <v>159</v>
      </c>
      <c r="C129" s="3" t="s">
        <v>341</v>
      </c>
      <c r="D129" s="99">
        <v>13.39789893132083</v>
      </c>
      <c r="E129" s="101">
        <v>68.371228400421487</v>
      </c>
      <c r="F129" s="101">
        <v>68.2</v>
      </c>
      <c r="G129" s="71">
        <v>1.0025106803580863</v>
      </c>
      <c r="H129" s="129">
        <v>0.23270440251572327</v>
      </c>
      <c r="I129" s="104">
        <v>5.1031306289814742</v>
      </c>
      <c r="J129" s="129">
        <v>0.52941176470588236</v>
      </c>
    </row>
    <row r="130" spans="1:10" x14ac:dyDescent="0.45">
      <c r="A130" s="3" t="s">
        <v>217</v>
      </c>
      <c r="B130" s="3" t="s">
        <v>159</v>
      </c>
      <c r="C130" s="3" t="s">
        <v>342</v>
      </c>
      <c r="D130" s="99">
        <v>11.419143347305386</v>
      </c>
      <c r="E130" s="101">
        <v>10.019857224207412</v>
      </c>
      <c r="F130" s="101">
        <v>9.6</v>
      </c>
      <c r="G130" s="71">
        <v>1.0437351275216054</v>
      </c>
      <c r="H130" s="129">
        <v>0.29629629629629628</v>
      </c>
      <c r="I130" s="104">
        <v>0.87746137511898659</v>
      </c>
      <c r="J130" s="129">
        <v>0.46052631578947367</v>
      </c>
    </row>
    <row r="131" spans="1:10" x14ac:dyDescent="0.45">
      <c r="A131" s="3" t="s">
        <v>217</v>
      </c>
      <c r="B131" s="3" t="s">
        <v>159</v>
      </c>
      <c r="C131" s="3" t="s">
        <v>343</v>
      </c>
      <c r="D131" s="99">
        <v>4.3715943284003211</v>
      </c>
      <c r="E131" s="101">
        <v>1.1103936020912</v>
      </c>
      <c r="F131" s="101">
        <v>1</v>
      </c>
      <c r="G131" s="71">
        <v>1.1103936020912</v>
      </c>
      <c r="H131" s="129">
        <v>0.37113402061855671</v>
      </c>
      <c r="I131" s="104">
        <v>0.25400197700812771</v>
      </c>
      <c r="J131" s="129">
        <v>0</v>
      </c>
    </row>
    <row r="132" spans="1:10" x14ac:dyDescent="0.45">
      <c r="A132" s="2" t="s">
        <v>215</v>
      </c>
      <c r="B132" s="2" t="s">
        <v>160</v>
      </c>
      <c r="C132" s="2" t="s">
        <v>344</v>
      </c>
      <c r="D132" s="98">
        <v>12.683910500171093</v>
      </c>
      <c r="E132" s="100">
        <v>67.510062556024408</v>
      </c>
      <c r="F132" s="100">
        <v>67.2</v>
      </c>
      <c r="G132" s="6">
        <v>1.0046140261313155</v>
      </c>
      <c r="H132" s="128">
        <v>0.27199191102123355</v>
      </c>
      <c r="I132" s="103">
        <v>5.3224959727612209</v>
      </c>
      <c r="J132" s="128">
        <v>0.29067245119305857</v>
      </c>
    </row>
    <row r="133" spans="1:10" x14ac:dyDescent="0.45">
      <c r="A133" s="3" t="s">
        <v>217</v>
      </c>
      <c r="B133" s="3" t="s">
        <v>160</v>
      </c>
      <c r="C133" s="3" t="s">
        <v>345</v>
      </c>
      <c r="D133" s="99">
        <v>12.682959604935148</v>
      </c>
      <c r="E133" s="101">
        <v>58.341614182701676</v>
      </c>
      <c r="F133" s="101">
        <v>58.2</v>
      </c>
      <c r="G133" s="71">
        <v>1.0024332333797539</v>
      </c>
      <c r="H133" s="129">
        <v>0.26708788052843191</v>
      </c>
      <c r="I133" s="104">
        <v>4.5999999999999996</v>
      </c>
      <c r="J133" s="129">
        <v>0.27088607594936709</v>
      </c>
    </row>
    <row r="134" spans="1:10" x14ac:dyDescent="0.45">
      <c r="A134" s="3" t="s">
        <v>217</v>
      </c>
      <c r="B134" s="3" t="s">
        <v>160</v>
      </c>
      <c r="C134" s="3" t="s">
        <v>346</v>
      </c>
      <c r="D134" s="99">
        <v>12.031990828466844</v>
      </c>
      <c r="E134" s="101">
        <v>9.1684483733227147</v>
      </c>
      <c r="F134" s="101">
        <v>9</v>
      </c>
      <c r="G134" s="71">
        <v>1.0187164859247462</v>
      </c>
      <c r="H134" s="129">
        <v>0.30801687763713081</v>
      </c>
      <c r="I134" s="104">
        <v>0.76200593102438297</v>
      </c>
      <c r="J134" s="129">
        <v>0.40909090909090912</v>
      </c>
    </row>
    <row r="135" spans="1:10" x14ac:dyDescent="0.45">
      <c r="A135" s="2" t="s">
        <v>215</v>
      </c>
      <c r="B135" s="2" t="s">
        <v>161</v>
      </c>
      <c r="C135" s="2" t="s">
        <v>347</v>
      </c>
      <c r="D135" s="98">
        <v>12.188754424429648</v>
      </c>
      <c r="E135" s="100">
        <v>67.548386641564235</v>
      </c>
      <c r="F135" s="100">
        <v>67.400000000000006</v>
      </c>
      <c r="G135" s="6">
        <v>1.0022015822190538</v>
      </c>
      <c r="H135" s="128">
        <v>0.31391905231984207</v>
      </c>
      <c r="I135" s="103">
        <v>5.5418613165409676</v>
      </c>
      <c r="J135" s="128">
        <v>0.29166666666666663</v>
      </c>
    </row>
    <row r="136" spans="1:10" x14ac:dyDescent="0.45">
      <c r="A136" s="3" t="s">
        <v>217</v>
      </c>
      <c r="B136" s="3" t="s">
        <v>161</v>
      </c>
      <c r="C136" s="3" t="s">
        <v>348</v>
      </c>
      <c r="D136" s="99">
        <v>13.248967617105006</v>
      </c>
      <c r="E136" s="101">
        <v>57.05652091303989</v>
      </c>
      <c r="F136" s="101">
        <v>57</v>
      </c>
      <c r="G136" s="71">
        <v>1.0009915949656121</v>
      </c>
      <c r="H136" s="129">
        <v>0.28660968660968661</v>
      </c>
      <c r="I136" s="104">
        <v>4.3064880647287103</v>
      </c>
      <c r="J136" s="129">
        <v>0.37533512064343166</v>
      </c>
    </row>
    <row r="137" spans="1:10" x14ac:dyDescent="0.45">
      <c r="A137" s="3" t="s">
        <v>217</v>
      </c>
      <c r="B137" s="3" t="s">
        <v>161</v>
      </c>
      <c r="C137" s="3" t="s">
        <v>349</v>
      </c>
      <c r="D137" s="99">
        <v>8.4928710518323509</v>
      </c>
      <c r="E137" s="101">
        <v>10.491865728524315</v>
      </c>
      <c r="F137" s="101">
        <v>10.4</v>
      </c>
      <c r="G137" s="71">
        <v>1.0088332431273379</v>
      </c>
      <c r="H137" s="129">
        <v>0.4907749077490775</v>
      </c>
      <c r="I137" s="104">
        <v>1.2353732518122571</v>
      </c>
      <c r="J137" s="129">
        <v>0</v>
      </c>
    </row>
    <row r="138" spans="1:10" x14ac:dyDescent="0.45">
      <c r="A138" s="2" t="s">
        <v>215</v>
      </c>
      <c r="B138" s="2" t="s">
        <v>162</v>
      </c>
      <c r="C138" s="2" t="s">
        <v>350</v>
      </c>
      <c r="D138" s="98">
        <v>9.2411934021254414</v>
      </c>
      <c r="E138" s="100">
        <v>137.63604537864012</v>
      </c>
      <c r="F138" s="100">
        <v>136.80000000000001</v>
      </c>
      <c r="G138" s="6">
        <v>1.0061114428263165</v>
      </c>
      <c r="H138" s="128">
        <v>0.30576692030436525</v>
      </c>
      <c r="I138" s="103">
        <v>14.893752288203849</v>
      </c>
      <c r="J138" s="128">
        <v>0.26589147286821707</v>
      </c>
    </row>
    <row r="139" spans="1:10" x14ac:dyDescent="0.45">
      <c r="A139" s="3" t="s">
        <v>217</v>
      </c>
      <c r="B139" s="3" t="s">
        <v>162</v>
      </c>
      <c r="C139" s="3" t="s">
        <v>351</v>
      </c>
      <c r="D139" s="99">
        <v>9.8445093029438642</v>
      </c>
      <c r="E139" s="101">
        <v>15.798770489161265</v>
      </c>
      <c r="F139" s="101">
        <v>15.6</v>
      </c>
      <c r="G139" s="71">
        <v>1.0127416980231581</v>
      </c>
      <c r="H139" s="129">
        <v>0.25636363636363635</v>
      </c>
      <c r="I139" s="104">
        <v>1.6048306729149886</v>
      </c>
      <c r="J139" s="129">
        <v>0.15827338129496404</v>
      </c>
    </row>
    <row r="140" spans="1:10" x14ac:dyDescent="0.45">
      <c r="A140" s="3" t="s">
        <v>217</v>
      </c>
      <c r="B140" s="3" t="s">
        <v>162</v>
      </c>
      <c r="C140" s="3" t="s">
        <v>352</v>
      </c>
      <c r="D140" s="99">
        <v>7.7582957401953276</v>
      </c>
      <c r="E140" s="101">
        <v>9.1365222970355262</v>
      </c>
      <c r="F140" s="101">
        <v>9.6</v>
      </c>
      <c r="G140" s="71">
        <v>0.95172107260786731</v>
      </c>
      <c r="H140" s="129">
        <v>0.41975308641975306</v>
      </c>
      <c r="I140" s="104">
        <v>1.1776455297649557</v>
      </c>
      <c r="J140" s="129">
        <v>0.36274509803921573</v>
      </c>
    </row>
    <row r="141" spans="1:10" x14ac:dyDescent="0.45">
      <c r="A141" s="3" t="s">
        <v>217</v>
      </c>
      <c r="B141" s="3" t="s">
        <v>162</v>
      </c>
      <c r="C141" s="3" t="s">
        <v>353</v>
      </c>
      <c r="D141" s="99">
        <v>8.0090507504279742</v>
      </c>
      <c r="E141" s="101">
        <v>12.39082604963618</v>
      </c>
      <c r="F141" s="101">
        <v>13</v>
      </c>
      <c r="G141" s="71">
        <v>0.95314046535662922</v>
      </c>
      <c r="H141" s="129">
        <v>0.27991452991452992</v>
      </c>
      <c r="I141" s="104">
        <v>1.5471029508676868</v>
      </c>
      <c r="J141" s="129">
        <v>0.41791044776119407</v>
      </c>
    </row>
    <row r="142" spans="1:10" x14ac:dyDescent="0.45">
      <c r="A142" s="3" t="s">
        <v>217</v>
      </c>
      <c r="B142" s="3" t="s">
        <v>162</v>
      </c>
      <c r="C142" s="3" t="s">
        <v>354</v>
      </c>
      <c r="D142" s="99">
        <v>6.0250808931481536</v>
      </c>
      <c r="E142" s="101">
        <v>7.9997264875797995</v>
      </c>
      <c r="F142" s="101">
        <v>8.1999999999999993</v>
      </c>
      <c r="G142" s="71">
        <v>0.97557640092436593</v>
      </c>
      <c r="H142" s="129">
        <v>0.38943894389438943</v>
      </c>
      <c r="I142" s="104">
        <v>1.3277376070879403</v>
      </c>
      <c r="J142" s="129">
        <v>0.41739130434782612</v>
      </c>
    </row>
    <row r="143" spans="1:10" x14ac:dyDescent="0.45">
      <c r="A143" s="3" t="s">
        <v>217</v>
      </c>
      <c r="B143" s="3" t="s">
        <v>162</v>
      </c>
      <c r="C143" s="3" t="s">
        <v>355</v>
      </c>
      <c r="D143" s="99">
        <v>6.4173309864338313</v>
      </c>
      <c r="E143" s="101">
        <v>7.5573411491959348</v>
      </c>
      <c r="F143" s="101">
        <v>7</v>
      </c>
      <c r="G143" s="71">
        <v>1.0796201641708478</v>
      </c>
      <c r="H143" s="129">
        <v>0.33333333333333331</v>
      </c>
      <c r="I143" s="104">
        <v>1.1776455297649557</v>
      </c>
      <c r="J143" s="129">
        <v>0</v>
      </c>
    </row>
    <row r="144" spans="1:10" x14ac:dyDescent="0.45">
      <c r="A144" s="3" t="s">
        <v>217</v>
      </c>
      <c r="B144" s="3" t="s">
        <v>162</v>
      </c>
      <c r="C144" s="3" t="s">
        <v>356</v>
      </c>
      <c r="D144" s="99">
        <v>23.445352779981569</v>
      </c>
      <c r="E144" s="101">
        <v>2.9775829788841608</v>
      </c>
      <c r="F144" s="101">
        <v>3</v>
      </c>
      <c r="G144" s="71">
        <v>0.99252765962805356</v>
      </c>
      <c r="H144" s="129">
        <v>0.34210526315789475</v>
      </c>
      <c r="I144" s="104">
        <v>0.12700098850406386</v>
      </c>
      <c r="J144" s="129">
        <v>0</v>
      </c>
    </row>
    <row r="145" spans="1:10" x14ac:dyDescent="0.45">
      <c r="A145" s="3" t="s">
        <v>217</v>
      </c>
      <c r="B145" s="3" t="s">
        <v>162</v>
      </c>
      <c r="C145" s="3" t="s">
        <v>357</v>
      </c>
      <c r="D145" s="99">
        <v>12.5012039868174</v>
      </c>
      <c r="E145" s="101">
        <v>42.289629299846261</v>
      </c>
      <c r="F145" s="101">
        <v>41.4</v>
      </c>
      <c r="G145" s="71">
        <v>1.0214886304310691</v>
      </c>
      <c r="H145" s="129">
        <v>0.25545571245186138</v>
      </c>
      <c r="I145" s="104">
        <v>3.3828445119718826</v>
      </c>
      <c r="J145" s="129">
        <v>0</v>
      </c>
    </row>
    <row r="146" spans="1:10" x14ac:dyDescent="0.45">
      <c r="A146" s="3" t="s">
        <v>217</v>
      </c>
      <c r="B146" s="3" t="s">
        <v>162</v>
      </c>
      <c r="C146" s="3" t="s">
        <v>358</v>
      </c>
      <c r="D146" s="99">
        <v>16.060081623999178</v>
      </c>
      <c r="E146" s="101">
        <v>0.9271119280472031</v>
      </c>
      <c r="F146" s="101">
        <v>1</v>
      </c>
      <c r="G146" s="71">
        <v>0.9271119280472031</v>
      </c>
      <c r="H146" s="129">
        <v>0.38345864661654133</v>
      </c>
      <c r="I146" s="104">
        <v>5.7727722047301748E-2</v>
      </c>
      <c r="J146" s="129">
        <v>0</v>
      </c>
    </row>
    <row r="147" spans="1:10" x14ac:dyDescent="0.45">
      <c r="A147" s="3" t="s">
        <v>217</v>
      </c>
      <c r="B147" s="3" t="s">
        <v>162</v>
      </c>
      <c r="C147" s="3" t="s">
        <v>359</v>
      </c>
      <c r="D147" s="99">
        <v>8.870526383533484</v>
      </c>
      <c r="E147" s="101">
        <v>32.260742733358292</v>
      </c>
      <c r="F147" s="101">
        <v>32</v>
      </c>
      <c r="G147" s="71">
        <v>1.0081482104174466</v>
      </c>
      <c r="H147" s="129">
        <v>0.33333333333333331</v>
      </c>
      <c r="I147" s="104">
        <v>3.6368464889800096</v>
      </c>
      <c r="J147" s="129">
        <v>0.49523809523809526</v>
      </c>
    </row>
    <row r="148" spans="1:10" x14ac:dyDescent="0.45">
      <c r="A148" s="3" t="s">
        <v>217</v>
      </c>
      <c r="B148" s="3" t="s">
        <v>162</v>
      </c>
      <c r="C148" s="3" t="s">
        <v>360</v>
      </c>
      <c r="D148" s="99">
        <v>7.3712675486043642</v>
      </c>
      <c r="E148" s="101">
        <v>6.2977919658954953</v>
      </c>
      <c r="F148" s="101">
        <v>6</v>
      </c>
      <c r="G148" s="71">
        <v>1.0496319943159158</v>
      </c>
      <c r="H148" s="129">
        <v>0.32692307692307693</v>
      </c>
      <c r="I148" s="104">
        <v>0.85437028630006584</v>
      </c>
      <c r="J148" s="129">
        <v>0.32432432432432434</v>
      </c>
    </row>
    <row r="149" spans="1:10" x14ac:dyDescent="0.45">
      <c r="A149" s="2" t="s">
        <v>215</v>
      </c>
      <c r="B149" s="2" t="s">
        <v>163</v>
      </c>
      <c r="C149" s="2" t="s">
        <v>361</v>
      </c>
      <c r="D149" s="98">
        <v>9.4641863670777155</v>
      </c>
      <c r="E149" s="100">
        <v>149.69878208069181</v>
      </c>
      <c r="F149" s="100">
        <v>153</v>
      </c>
      <c r="G149" s="6">
        <v>0.97842341229210339</v>
      </c>
      <c r="H149" s="128">
        <v>0.38338586222422333</v>
      </c>
      <c r="I149" s="103">
        <v>15.817395840960678</v>
      </c>
      <c r="J149" s="128">
        <v>0.62554744525547445</v>
      </c>
    </row>
    <row r="150" spans="1:10" x14ac:dyDescent="0.45">
      <c r="A150" s="3" t="s">
        <v>217</v>
      </c>
      <c r="B150" s="3" t="s">
        <v>163</v>
      </c>
      <c r="C150" s="3" t="s">
        <v>362</v>
      </c>
      <c r="D150" s="99">
        <v>12.500548883715361</v>
      </c>
      <c r="E150" s="101">
        <v>87.749990505975944</v>
      </c>
      <c r="F150" s="101">
        <v>89.8</v>
      </c>
      <c r="G150" s="71">
        <v>0.97717138648080115</v>
      </c>
      <c r="H150" s="129">
        <v>0.35769896193771628</v>
      </c>
      <c r="I150" s="104">
        <v>7.0196910009518927</v>
      </c>
      <c r="J150" s="129">
        <v>0.57894736842105265</v>
      </c>
    </row>
    <row r="151" spans="1:10" x14ac:dyDescent="0.45">
      <c r="A151" s="3" t="s">
        <v>217</v>
      </c>
      <c r="B151" s="3" t="s">
        <v>163</v>
      </c>
      <c r="C151" s="3" t="s">
        <v>363</v>
      </c>
      <c r="D151" s="99">
        <v>6.1889609657011206</v>
      </c>
      <c r="E151" s="101">
        <v>16.220267674887591</v>
      </c>
      <c r="F151" s="101">
        <v>16.399999999999999</v>
      </c>
      <c r="G151" s="71">
        <v>0.98904071188338982</v>
      </c>
      <c r="H151" s="129">
        <v>0.45792880258899676</v>
      </c>
      <c r="I151" s="104">
        <v>2.6208385809474994</v>
      </c>
      <c r="J151" s="129">
        <v>0.77973568281938321</v>
      </c>
    </row>
    <row r="152" spans="1:10" x14ac:dyDescent="0.45">
      <c r="A152" s="3" t="s">
        <v>217</v>
      </c>
      <c r="B152" s="3" t="s">
        <v>163</v>
      </c>
      <c r="C152" s="3" t="s">
        <v>364</v>
      </c>
      <c r="D152" s="99">
        <v>6.0036076957268554</v>
      </c>
      <c r="E152" s="101">
        <v>15.041337481154333</v>
      </c>
      <c r="F152" s="101">
        <v>15.6</v>
      </c>
      <c r="G152" s="71">
        <v>0.9641883000739957</v>
      </c>
      <c r="H152" s="129">
        <v>0.3961661341853035</v>
      </c>
      <c r="I152" s="104">
        <v>2.5053831368528954</v>
      </c>
      <c r="J152" s="129">
        <v>0.70046082949308763</v>
      </c>
    </row>
    <row r="153" spans="1:10" x14ac:dyDescent="0.45">
      <c r="A153" s="3" t="s">
        <v>217</v>
      </c>
      <c r="B153" s="3" t="s">
        <v>163</v>
      </c>
      <c r="C153" s="3" t="s">
        <v>365</v>
      </c>
      <c r="D153" s="99">
        <v>8.3743954153758526</v>
      </c>
      <c r="E153" s="101">
        <v>21.56119078004448</v>
      </c>
      <c r="F153" s="101">
        <v>21.6</v>
      </c>
      <c r="G153" s="71">
        <v>0.99820327685391108</v>
      </c>
      <c r="H153" s="129">
        <v>0.38933764135702748</v>
      </c>
      <c r="I153" s="104">
        <v>2.5746564033096577</v>
      </c>
      <c r="J153" s="129">
        <v>0.54260089686098656</v>
      </c>
    </row>
    <row r="154" spans="1:10" x14ac:dyDescent="0.45">
      <c r="A154" s="3" t="s">
        <v>217</v>
      </c>
      <c r="B154" s="3" t="s">
        <v>163</v>
      </c>
      <c r="C154" s="3" t="s">
        <v>366</v>
      </c>
      <c r="D154" s="99">
        <v>8.320362260861442</v>
      </c>
      <c r="E154" s="101">
        <v>9.1259956386295009</v>
      </c>
      <c r="F154" s="101">
        <v>9.6</v>
      </c>
      <c r="G154" s="71">
        <v>0.95062454569057309</v>
      </c>
      <c r="H154" s="129">
        <v>0.38951310861423222</v>
      </c>
      <c r="I154" s="104">
        <v>1.0968267188987331</v>
      </c>
      <c r="J154" s="129">
        <v>0.57894736842105265</v>
      </c>
    </row>
    <row r="155" spans="1:10" x14ac:dyDescent="0.45">
      <c r="A155" s="2" t="s">
        <v>215</v>
      </c>
      <c r="B155" s="2" t="s">
        <v>164</v>
      </c>
      <c r="C155" s="2" t="s">
        <v>367</v>
      </c>
      <c r="D155" s="98">
        <v>9.8438435055325115</v>
      </c>
      <c r="E155" s="100">
        <v>235.7153520999218</v>
      </c>
      <c r="F155" s="100">
        <v>237.4</v>
      </c>
      <c r="G155" s="6">
        <v>0.99290375779242546</v>
      </c>
      <c r="H155" s="128">
        <v>0.35185649774209732</v>
      </c>
      <c r="I155" s="103">
        <v>23.945459105220767</v>
      </c>
      <c r="J155" s="128">
        <v>0.50867888138862105</v>
      </c>
    </row>
    <row r="156" spans="1:10" x14ac:dyDescent="0.45">
      <c r="A156" s="3" t="s">
        <v>217</v>
      </c>
      <c r="B156" s="3" t="s">
        <v>164</v>
      </c>
      <c r="C156" s="3" t="s">
        <v>368</v>
      </c>
      <c r="D156" s="99">
        <v>7.9512197737168844</v>
      </c>
      <c r="E156" s="101">
        <v>61.690380196588123</v>
      </c>
      <c r="F156" s="101">
        <v>63.4</v>
      </c>
      <c r="G156" s="71">
        <v>0.97303438795880326</v>
      </c>
      <c r="H156" s="129">
        <v>0.36321934945788159</v>
      </c>
      <c r="I156" s="104">
        <v>7.7586058431573548</v>
      </c>
      <c r="J156" s="129">
        <v>0.7053571428571429</v>
      </c>
    </row>
    <row r="157" spans="1:10" x14ac:dyDescent="0.45">
      <c r="A157" s="3" t="s">
        <v>217</v>
      </c>
      <c r="B157" s="3" t="s">
        <v>164</v>
      </c>
      <c r="C157" s="3" t="s">
        <v>369</v>
      </c>
      <c r="D157" s="99">
        <v>13.250214466282271</v>
      </c>
      <c r="E157" s="101">
        <v>74.807679442559262</v>
      </c>
      <c r="F157" s="101">
        <v>74.8</v>
      </c>
      <c r="G157" s="71">
        <v>1.0001026663443753</v>
      </c>
      <c r="H157" s="129">
        <v>0.36210278540604157</v>
      </c>
      <c r="I157" s="104">
        <v>5.6457712162261107</v>
      </c>
      <c r="J157" s="129">
        <v>0.55419222903885479</v>
      </c>
    </row>
    <row r="158" spans="1:10" x14ac:dyDescent="0.45">
      <c r="A158" s="3" t="s">
        <v>217</v>
      </c>
      <c r="B158" s="3" t="s">
        <v>164</v>
      </c>
      <c r="C158" s="3" t="s">
        <v>370</v>
      </c>
      <c r="D158" s="99">
        <v>9.4124390673873535</v>
      </c>
      <c r="E158" s="101">
        <v>99.217292460774388</v>
      </c>
      <c r="F158" s="101">
        <v>99.2</v>
      </c>
      <c r="G158" s="71">
        <v>1.0001743191610322</v>
      </c>
      <c r="H158" s="129">
        <v>0.33421487603305783</v>
      </c>
      <c r="I158" s="104">
        <v>10.541082045837298</v>
      </c>
      <c r="J158" s="129">
        <v>0.33953997809419501</v>
      </c>
    </row>
    <row r="159" spans="1:10" x14ac:dyDescent="0.45">
      <c r="A159" s="2" t="s">
        <v>215</v>
      </c>
      <c r="B159" s="2" t="s">
        <v>165</v>
      </c>
      <c r="C159" s="2" t="s">
        <v>371</v>
      </c>
      <c r="D159" s="98">
        <v>10.270732323144784</v>
      </c>
      <c r="E159" s="100">
        <v>587.09550216116691</v>
      </c>
      <c r="F159" s="100">
        <v>590.4</v>
      </c>
      <c r="G159" s="6">
        <v>0.99440295081498464</v>
      </c>
      <c r="H159" s="128">
        <v>0.35255539143279174</v>
      </c>
      <c r="I159" s="103">
        <v>57.161990371238183</v>
      </c>
      <c r="J159" s="128">
        <v>0.58614421329024435</v>
      </c>
    </row>
    <row r="160" spans="1:10" x14ac:dyDescent="0.45">
      <c r="A160" s="3" t="s">
        <v>217</v>
      </c>
      <c r="B160" s="3" t="s">
        <v>165</v>
      </c>
      <c r="C160" s="3" t="s">
        <v>372</v>
      </c>
      <c r="D160" s="99">
        <v>6.9852759825773854</v>
      </c>
      <c r="E160" s="101">
        <v>12.419917366654332</v>
      </c>
      <c r="F160" s="101">
        <v>13.4</v>
      </c>
      <c r="G160" s="71">
        <v>0.92685950497420388</v>
      </c>
      <c r="H160" s="129">
        <v>0.4492481203007519</v>
      </c>
      <c r="I160" s="104">
        <v>1.7780138390568936</v>
      </c>
      <c r="J160" s="129">
        <v>0.54545454545454553</v>
      </c>
    </row>
    <row r="161" spans="1:10" x14ac:dyDescent="0.45">
      <c r="A161" s="3" t="s">
        <v>217</v>
      </c>
      <c r="B161" s="3" t="s">
        <v>165</v>
      </c>
      <c r="C161" s="3" t="s">
        <v>373</v>
      </c>
      <c r="D161" s="99">
        <v>17.829540733039696</v>
      </c>
      <c r="E161" s="101">
        <v>67.519375421418189</v>
      </c>
      <c r="F161" s="101">
        <v>66.400000000000006</v>
      </c>
      <c r="G161" s="71">
        <v>1.0168580635755751</v>
      </c>
      <c r="H161" s="129">
        <v>0.18158168574401665</v>
      </c>
      <c r="I161" s="104">
        <v>3.7869385663029944</v>
      </c>
      <c r="J161" s="129">
        <v>0.66768292682926833</v>
      </c>
    </row>
    <row r="162" spans="1:10" x14ac:dyDescent="0.45">
      <c r="A162" s="3" t="s">
        <v>217</v>
      </c>
      <c r="B162" s="3" t="s">
        <v>165</v>
      </c>
      <c r="C162" s="3" t="s">
        <v>374</v>
      </c>
      <c r="D162" s="99">
        <v>9.3363058795304141</v>
      </c>
      <c r="E162" s="101">
        <v>38.697591560720277</v>
      </c>
      <c r="F162" s="101">
        <v>38.799999999999997</v>
      </c>
      <c r="G162" s="71">
        <v>0.9973606072350587</v>
      </c>
      <c r="H162" s="129">
        <v>0.35794392523364488</v>
      </c>
      <c r="I162" s="104">
        <v>4.1448504429962654</v>
      </c>
      <c r="J162" s="129">
        <v>0.56824512534818949</v>
      </c>
    </row>
    <row r="163" spans="1:10" x14ac:dyDescent="0.45">
      <c r="A163" s="3" t="s">
        <v>217</v>
      </c>
      <c r="B163" s="3" t="s">
        <v>165</v>
      </c>
      <c r="C163" s="3" t="s">
        <v>375</v>
      </c>
      <c r="D163" s="99">
        <v>7.3194484739129591</v>
      </c>
      <c r="E163" s="101">
        <v>46.478859574575367</v>
      </c>
      <c r="F163" s="101">
        <v>46.4</v>
      </c>
      <c r="G163" s="71">
        <v>1.001699559796883</v>
      </c>
      <c r="H163" s="129">
        <v>0.4097978227060653</v>
      </c>
      <c r="I163" s="104">
        <v>6.350049425203192</v>
      </c>
      <c r="J163" s="129">
        <v>0.79636363636363627</v>
      </c>
    </row>
    <row r="164" spans="1:10" x14ac:dyDescent="0.45">
      <c r="A164" s="3" t="s">
        <v>217</v>
      </c>
      <c r="B164" s="3" t="s">
        <v>165</v>
      </c>
      <c r="C164" s="3" t="s">
        <v>376</v>
      </c>
      <c r="D164" s="99">
        <v>11.338673095845289</v>
      </c>
      <c r="E164" s="101">
        <v>34.691455749695287</v>
      </c>
      <c r="F164" s="101">
        <v>35.4</v>
      </c>
      <c r="G164" s="71">
        <v>0.97998462569760703</v>
      </c>
      <c r="H164" s="129">
        <v>0.44600431965442766</v>
      </c>
      <c r="I164" s="104">
        <v>3.0595692685069924</v>
      </c>
      <c r="J164" s="129">
        <v>0.81132075471698117</v>
      </c>
    </row>
    <row r="165" spans="1:10" x14ac:dyDescent="0.45">
      <c r="A165" s="3" t="s">
        <v>217</v>
      </c>
      <c r="B165" s="3" t="s">
        <v>165</v>
      </c>
      <c r="C165" s="3" t="s">
        <v>377</v>
      </c>
      <c r="D165" s="99">
        <v>6.9595612476040474</v>
      </c>
      <c r="E165" s="101">
        <v>27.801765515281843</v>
      </c>
      <c r="F165" s="101">
        <v>27.6</v>
      </c>
      <c r="G165" s="71">
        <v>1.0073103447565885</v>
      </c>
      <c r="H165" s="129">
        <v>0.43163097199341022</v>
      </c>
      <c r="I165" s="104">
        <v>3.994758365673281</v>
      </c>
      <c r="J165" s="129">
        <v>0.40173410404624277</v>
      </c>
    </row>
    <row r="166" spans="1:10" x14ac:dyDescent="0.45">
      <c r="A166" s="3" t="s">
        <v>217</v>
      </c>
      <c r="B166" s="3" t="s">
        <v>165</v>
      </c>
      <c r="C166" s="3" t="s">
        <v>378</v>
      </c>
      <c r="D166" s="99">
        <v>6.6530351035634379</v>
      </c>
      <c r="E166" s="101">
        <v>46.702250645501309</v>
      </c>
      <c r="F166" s="101">
        <v>47.8</v>
      </c>
      <c r="G166" s="71">
        <v>0.97703453233266346</v>
      </c>
      <c r="H166" s="129">
        <v>0.36952714535901926</v>
      </c>
      <c r="I166" s="104">
        <v>7.0196910009518927</v>
      </c>
      <c r="J166" s="129">
        <v>0.58552631578947367</v>
      </c>
    </row>
    <row r="167" spans="1:10" x14ac:dyDescent="0.45">
      <c r="A167" s="3" t="s">
        <v>217</v>
      </c>
      <c r="B167" s="3" t="s">
        <v>165</v>
      </c>
      <c r="C167" s="3" t="s">
        <v>379</v>
      </c>
      <c r="D167" s="99">
        <v>8.9468650509364593</v>
      </c>
      <c r="E167" s="101">
        <v>26.340589081614084</v>
      </c>
      <c r="F167" s="101">
        <v>26</v>
      </c>
      <c r="G167" s="71">
        <v>1.0130995800620801</v>
      </c>
      <c r="H167" s="129">
        <v>0.43778801843317972</v>
      </c>
      <c r="I167" s="104">
        <v>2.9441138244123892</v>
      </c>
      <c r="J167" s="129">
        <v>0.54901960784313719</v>
      </c>
    </row>
    <row r="168" spans="1:10" x14ac:dyDescent="0.45">
      <c r="A168" s="3" t="s">
        <v>217</v>
      </c>
      <c r="B168" s="3" t="s">
        <v>165</v>
      </c>
      <c r="C168" s="3" t="s">
        <v>380</v>
      </c>
      <c r="D168" s="99" t="s">
        <v>220</v>
      </c>
      <c r="E168" s="101" t="e">
        <v>#DIV/0!</v>
      </c>
      <c r="F168" s="101">
        <v>0</v>
      </c>
      <c r="G168" s="71" t="e">
        <v>#DIV/0!</v>
      </c>
      <c r="H168" s="129">
        <v>0.56716417910447758</v>
      </c>
      <c r="I168" s="104">
        <v>0</v>
      </c>
      <c r="J168" s="129" t="s">
        <v>220</v>
      </c>
    </row>
    <row r="169" spans="1:10" x14ac:dyDescent="0.45">
      <c r="A169" s="3" t="s">
        <v>217</v>
      </c>
      <c r="B169" s="3" t="s">
        <v>165</v>
      </c>
      <c r="C169" s="3" t="s">
        <v>381</v>
      </c>
      <c r="D169" s="99">
        <v>8.5932585994569557</v>
      </c>
      <c r="E169" s="101">
        <v>45.142301195813339</v>
      </c>
      <c r="F169" s="101">
        <v>46</v>
      </c>
      <c r="G169" s="71">
        <v>0.98135437382202906</v>
      </c>
      <c r="H169" s="129">
        <v>0.38510301109350237</v>
      </c>
      <c r="I169" s="104">
        <v>5.2532227063044594</v>
      </c>
      <c r="J169" s="129">
        <v>0.69450549450549448</v>
      </c>
    </row>
    <row r="170" spans="1:10" x14ac:dyDescent="0.45">
      <c r="A170" s="3" t="s">
        <v>217</v>
      </c>
      <c r="B170" s="3" t="s">
        <v>165</v>
      </c>
      <c r="C170" s="3" t="s">
        <v>382</v>
      </c>
      <c r="D170" s="99">
        <v>12.814198800094454</v>
      </c>
      <c r="E170" s="101">
        <v>241.30139604989293</v>
      </c>
      <c r="F170" s="101">
        <v>242.6</v>
      </c>
      <c r="G170" s="71">
        <v>0.99464713952964934</v>
      </c>
      <c r="H170" s="129">
        <v>0.34356568364611262</v>
      </c>
      <c r="I170" s="104">
        <v>18.83078293182983</v>
      </c>
      <c r="J170" s="129">
        <v>0.48497854077253216</v>
      </c>
    </row>
    <row r="171" spans="1:10" x14ac:dyDescent="0.45">
      <c r="A171" s="2" t="s">
        <v>215</v>
      </c>
      <c r="B171" s="2" t="s">
        <v>166</v>
      </c>
      <c r="C171" s="2" t="s">
        <v>383</v>
      </c>
      <c r="D171" s="98">
        <v>10.791797440125281</v>
      </c>
      <c r="E171" s="100">
        <v>135.68632532052209</v>
      </c>
      <c r="F171" s="100">
        <v>137.19999999999999</v>
      </c>
      <c r="G171" s="6">
        <v>0.98896738571809106</v>
      </c>
      <c r="H171" s="128">
        <v>0.37195121951219512</v>
      </c>
      <c r="I171" s="103">
        <v>12.573097861902319</v>
      </c>
      <c r="J171" s="128">
        <v>0.54086317722681365</v>
      </c>
    </row>
    <row r="172" spans="1:10" x14ac:dyDescent="0.45">
      <c r="A172" s="3" t="s">
        <v>217</v>
      </c>
      <c r="B172" s="3" t="s">
        <v>166</v>
      </c>
      <c r="C172" s="3" t="s">
        <v>384</v>
      </c>
      <c r="D172" s="99">
        <v>8.8784244113784876</v>
      </c>
      <c r="E172" s="101">
        <v>51.355627907131201</v>
      </c>
      <c r="F172" s="101">
        <v>52</v>
      </c>
      <c r="G172" s="71">
        <v>0.98760822898329237</v>
      </c>
      <c r="H172" s="129">
        <v>0.40976514215080345</v>
      </c>
      <c r="I172" s="104">
        <v>5.7843177491396345</v>
      </c>
      <c r="J172" s="129">
        <v>0.3532934131736527</v>
      </c>
    </row>
    <row r="173" spans="1:10" x14ac:dyDescent="0.45">
      <c r="A173" s="3" t="s">
        <v>217</v>
      </c>
      <c r="B173" s="3" t="s">
        <v>166</v>
      </c>
      <c r="C173" s="3" t="s">
        <v>385</v>
      </c>
      <c r="D173" s="99">
        <v>15.617230336966145</v>
      </c>
      <c r="E173" s="101">
        <v>54.273137348872417</v>
      </c>
      <c r="F173" s="101">
        <v>53.6</v>
      </c>
      <c r="G173" s="71">
        <v>1.0125585326282167</v>
      </c>
      <c r="H173" s="129">
        <v>0.30339622641509434</v>
      </c>
      <c r="I173" s="104">
        <v>3.4752088672475647</v>
      </c>
      <c r="J173" s="129">
        <v>0.61794019933554822</v>
      </c>
    </row>
    <row r="174" spans="1:10" x14ac:dyDescent="0.45">
      <c r="A174" s="3" t="s">
        <v>217</v>
      </c>
      <c r="B174" s="3" t="s">
        <v>166</v>
      </c>
      <c r="C174" s="3" t="s">
        <v>386</v>
      </c>
      <c r="D174" s="99">
        <v>9.0061809047370271</v>
      </c>
      <c r="E174" s="101">
        <v>28.386884415510107</v>
      </c>
      <c r="F174" s="101">
        <v>29.6</v>
      </c>
      <c r="G174" s="71">
        <v>0.95901636538885493</v>
      </c>
      <c r="H174" s="129">
        <v>0.38798856053384173</v>
      </c>
      <c r="I174" s="104">
        <v>3.1519336237826749</v>
      </c>
      <c r="J174" s="129">
        <v>0.80219780219780223</v>
      </c>
    </row>
    <row r="175" spans="1:10" x14ac:dyDescent="0.45">
      <c r="A175" s="3" t="s">
        <v>217</v>
      </c>
      <c r="B175" s="3" t="s">
        <v>166</v>
      </c>
      <c r="C175" s="3" t="s">
        <v>387</v>
      </c>
      <c r="D175" s="99">
        <v>10.33593312684285</v>
      </c>
      <c r="E175" s="101">
        <v>1.6706756490084709</v>
      </c>
      <c r="F175" s="101">
        <v>2</v>
      </c>
      <c r="G175" s="71">
        <v>0.83533782450423544</v>
      </c>
      <c r="H175" s="129">
        <v>0.49074074074074076</v>
      </c>
      <c r="I175" s="104">
        <v>0.16163762173244489</v>
      </c>
      <c r="J175" s="129">
        <v>0.5</v>
      </c>
    </row>
    <row r="176" spans="1:10" x14ac:dyDescent="0.45">
      <c r="A176" s="2" t="s">
        <v>215</v>
      </c>
      <c r="B176" s="2" t="s">
        <v>167</v>
      </c>
      <c r="C176" s="2" t="s">
        <v>388</v>
      </c>
      <c r="D176" s="98">
        <v>10.280429958649618</v>
      </c>
      <c r="E176" s="100">
        <v>108.60424198188123</v>
      </c>
      <c r="F176" s="100">
        <v>108.2</v>
      </c>
      <c r="G176" s="6">
        <v>1.0037360626791241</v>
      </c>
      <c r="H176" s="128">
        <v>0.31497005988023952</v>
      </c>
      <c r="I176" s="103">
        <v>10.564173134656219</v>
      </c>
      <c r="J176" s="128">
        <v>0.68196721311475406</v>
      </c>
    </row>
    <row r="177" spans="1:10" x14ac:dyDescent="0.45">
      <c r="A177" s="3" t="s">
        <v>217</v>
      </c>
      <c r="B177" s="3" t="s">
        <v>167</v>
      </c>
      <c r="C177" s="3" t="s">
        <v>389</v>
      </c>
      <c r="D177" s="99">
        <v>17.633705548488166</v>
      </c>
      <c r="E177" s="101">
        <v>50.897682628354367</v>
      </c>
      <c r="F177" s="101">
        <v>50.2</v>
      </c>
      <c r="G177" s="71">
        <v>1.0138980603257841</v>
      </c>
      <c r="H177" s="129">
        <v>0.24853372434017595</v>
      </c>
      <c r="I177" s="104">
        <v>2.886386102365087</v>
      </c>
      <c r="J177" s="129">
        <v>0.58000000000000007</v>
      </c>
    </row>
    <row r="178" spans="1:10" x14ac:dyDescent="0.45">
      <c r="A178" s="3" t="s">
        <v>217</v>
      </c>
      <c r="B178" s="3" t="s">
        <v>167</v>
      </c>
      <c r="C178" s="3" t="s">
        <v>390</v>
      </c>
      <c r="D178" s="99">
        <v>6.7284944183262878</v>
      </c>
      <c r="E178" s="101">
        <v>25.635763268145435</v>
      </c>
      <c r="F178" s="101">
        <v>25</v>
      </c>
      <c r="G178" s="71">
        <v>1.0254305307258174</v>
      </c>
      <c r="H178" s="129">
        <v>0.36540429887410442</v>
      </c>
      <c r="I178" s="104">
        <v>3.810029655121915</v>
      </c>
      <c r="J178" s="129">
        <v>0.75757575757575757</v>
      </c>
    </row>
    <row r="179" spans="1:10" x14ac:dyDescent="0.45">
      <c r="A179" s="3" t="s">
        <v>217</v>
      </c>
      <c r="B179" s="3" t="s">
        <v>167</v>
      </c>
      <c r="C179" s="3" t="s">
        <v>391</v>
      </c>
      <c r="D179" s="99">
        <v>10.002904974329986</v>
      </c>
      <c r="E179" s="101">
        <v>14.320633966987597</v>
      </c>
      <c r="F179" s="101">
        <v>15.2</v>
      </c>
      <c r="G179" s="71">
        <v>0.94214697151234195</v>
      </c>
      <c r="H179" s="129">
        <v>0.31858407079646017</v>
      </c>
      <c r="I179" s="104">
        <v>1.4316475067730832</v>
      </c>
      <c r="J179" s="129">
        <v>0.56451612903225801</v>
      </c>
    </row>
    <row r="180" spans="1:10" x14ac:dyDescent="0.45">
      <c r="A180" s="3" t="s">
        <v>217</v>
      </c>
      <c r="B180" s="3" t="s">
        <v>167</v>
      </c>
      <c r="C180" s="3" t="s">
        <v>392</v>
      </c>
      <c r="D180" s="99">
        <v>7.2862732235913121</v>
      </c>
      <c r="E180" s="101">
        <v>17.750162118393849</v>
      </c>
      <c r="F180" s="101">
        <v>17.8</v>
      </c>
      <c r="G180" s="71">
        <v>0.99720011901089034</v>
      </c>
      <c r="H180" s="129">
        <v>0.38756855575868371</v>
      </c>
      <c r="I180" s="104">
        <v>2.4361098703961335</v>
      </c>
      <c r="J180" s="129">
        <v>0.75355450236966826</v>
      </c>
    </row>
    <row r="181" spans="1:10" x14ac:dyDescent="0.45">
      <c r="A181" s="2" t="s">
        <v>215</v>
      </c>
      <c r="B181" s="2" t="s">
        <v>168</v>
      </c>
      <c r="C181" s="2" t="s">
        <v>393</v>
      </c>
      <c r="D181" s="98">
        <v>13.933220076639243</v>
      </c>
      <c r="E181" s="100">
        <v>239.85211724197976</v>
      </c>
      <c r="F181" s="100">
        <v>242.4</v>
      </c>
      <c r="G181" s="6">
        <v>0.98948893251641812</v>
      </c>
      <c r="H181" s="128">
        <v>0.30608675373134331</v>
      </c>
      <c r="I181" s="103">
        <v>17.21440671450538</v>
      </c>
      <c r="J181" s="128">
        <v>0.42052313883299797</v>
      </c>
    </row>
    <row r="182" spans="1:10" x14ac:dyDescent="0.45">
      <c r="A182" s="3" t="s">
        <v>217</v>
      </c>
      <c r="B182" s="3" t="s">
        <v>168</v>
      </c>
      <c r="C182" s="3" t="s">
        <v>394</v>
      </c>
      <c r="D182" s="99">
        <v>15.226207622587751</v>
      </c>
      <c r="E182" s="101">
        <v>8.6139479584182777</v>
      </c>
      <c r="F182" s="101">
        <v>8.1999999999999993</v>
      </c>
      <c r="G182" s="71">
        <v>1.0504814583436926</v>
      </c>
      <c r="H182" s="129">
        <v>0.2983425414364641</v>
      </c>
      <c r="I182" s="104">
        <v>0.56573167606355712</v>
      </c>
      <c r="J182" s="129">
        <v>0</v>
      </c>
    </row>
    <row r="183" spans="1:10" x14ac:dyDescent="0.45">
      <c r="A183" s="3" t="s">
        <v>217</v>
      </c>
      <c r="B183" s="3" t="s">
        <v>168</v>
      </c>
      <c r="C183" s="3" t="s">
        <v>395</v>
      </c>
      <c r="D183" s="99">
        <v>6.6453250937399782</v>
      </c>
      <c r="E183" s="101">
        <v>14.117196861254016</v>
      </c>
      <c r="F183" s="101">
        <v>14.4</v>
      </c>
      <c r="G183" s="71">
        <v>0.98036089314263997</v>
      </c>
      <c r="H183" s="129">
        <v>0.29930394431554525</v>
      </c>
      <c r="I183" s="104">
        <v>2.1243801713407042</v>
      </c>
      <c r="J183" s="129">
        <v>0.41847826086956524</v>
      </c>
    </row>
    <row r="184" spans="1:10" x14ac:dyDescent="0.45">
      <c r="A184" s="3" t="s">
        <v>217</v>
      </c>
      <c r="B184" s="3" t="s">
        <v>168</v>
      </c>
      <c r="C184" s="3" t="s">
        <v>396</v>
      </c>
      <c r="D184" s="99">
        <v>5.1478003189616253</v>
      </c>
      <c r="E184" s="101">
        <v>3.5066152744227308</v>
      </c>
      <c r="F184" s="101">
        <v>3.4</v>
      </c>
      <c r="G184" s="71">
        <v>1.0313574336537443</v>
      </c>
      <c r="H184" s="129">
        <v>0.3510204081632653</v>
      </c>
      <c r="I184" s="104">
        <v>0.68118712015816074</v>
      </c>
      <c r="J184" s="129">
        <v>0.81355932203389825</v>
      </c>
    </row>
    <row r="185" spans="1:10" x14ac:dyDescent="0.45">
      <c r="A185" s="3" t="s">
        <v>217</v>
      </c>
      <c r="B185" s="3" t="s">
        <v>168</v>
      </c>
      <c r="C185" s="3" t="s">
        <v>397</v>
      </c>
      <c r="D185" s="99">
        <v>15.783015759980017</v>
      </c>
      <c r="E185" s="101">
        <v>191.51690835003703</v>
      </c>
      <c r="F185" s="101">
        <v>193.4</v>
      </c>
      <c r="G185" s="71">
        <v>0.99026322828354196</v>
      </c>
      <c r="H185" s="129">
        <v>0.29150957623284574</v>
      </c>
      <c r="I185" s="104">
        <v>12.134367174342827</v>
      </c>
      <c r="J185" s="129">
        <v>0.43958135109419594</v>
      </c>
    </row>
    <row r="186" spans="1:10" x14ac:dyDescent="0.45">
      <c r="A186" s="3" t="s">
        <v>217</v>
      </c>
      <c r="B186" s="3" t="s">
        <v>168</v>
      </c>
      <c r="C186" s="3" t="s">
        <v>398</v>
      </c>
      <c r="D186" s="99">
        <v>13.491491994321814</v>
      </c>
      <c r="E186" s="101">
        <v>16.511261716854055</v>
      </c>
      <c r="F186" s="101">
        <v>17.399999999999999</v>
      </c>
      <c r="G186" s="71">
        <v>0.94892308717552043</v>
      </c>
      <c r="H186" s="129">
        <v>0.36534216335540837</v>
      </c>
      <c r="I186" s="104">
        <v>1.223827707402797</v>
      </c>
      <c r="J186" s="129">
        <v>0.37735849056603776</v>
      </c>
    </row>
    <row r="187" spans="1:10" x14ac:dyDescent="0.45">
      <c r="A187" s="3" t="s">
        <v>217</v>
      </c>
      <c r="B187" s="3" t="s">
        <v>168</v>
      </c>
      <c r="C187" s="3" t="s">
        <v>399</v>
      </c>
      <c r="D187" s="99">
        <v>11.51998117995984</v>
      </c>
      <c r="E187" s="101">
        <v>5.5861870809936987</v>
      </c>
      <c r="F187" s="101">
        <v>5.6</v>
      </c>
      <c r="G187" s="71">
        <v>0.99753340732030338</v>
      </c>
      <c r="H187" s="129">
        <v>0.50549450549450547</v>
      </c>
      <c r="I187" s="104">
        <v>0.48491286519733467</v>
      </c>
      <c r="J187" s="129">
        <v>0</v>
      </c>
    </row>
    <row r="188" spans="1:10" x14ac:dyDescent="0.45">
      <c r="A188" s="2" t="s">
        <v>215</v>
      </c>
      <c r="B188" s="2" t="s">
        <v>169</v>
      </c>
      <c r="C188" s="2" t="s">
        <v>400</v>
      </c>
      <c r="D188" s="98">
        <v>11.812563183229184</v>
      </c>
      <c r="E188" s="100">
        <v>679.86662701532123</v>
      </c>
      <c r="F188" s="100">
        <v>679.2</v>
      </c>
      <c r="G188" s="6">
        <v>1.0009814885384587</v>
      </c>
      <c r="H188" s="128">
        <v>0.33829644002692749</v>
      </c>
      <c r="I188" s="103">
        <v>57.554538881159836</v>
      </c>
      <c r="J188" s="128">
        <v>0.37091273821464393</v>
      </c>
    </row>
    <row r="189" spans="1:10" x14ac:dyDescent="0.45">
      <c r="A189" s="3" t="s">
        <v>217</v>
      </c>
      <c r="B189" s="3" t="s">
        <v>169</v>
      </c>
      <c r="C189" s="3" t="s">
        <v>401</v>
      </c>
      <c r="D189" s="99">
        <v>16.701365913006018</v>
      </c>
      <c r="E189" s="101">
        <v>128.61518335212125</v>
      </c>
      <c r="F189" s="101">
        <v>129.6</v>
      </c>
      <c r="G189" s="71">
        <v>0.99240110611204668</v>
      </c>
      <c r="H189" s="129">
        <v>0.27452574525745255</v>
      </c>
      <c r="I189" s="104">
        <v>7.7008781211100521</v>
      </c>
      <c r="J189" s="129">
        <v>0.62068965517241381</v>
      </c>
    </row>
    <row r="190" spans="1:10" x14ac:dyDescent="0.45">
      <c r="A190" s="3" t="s">
        <v>217</v>
      </c>
      <c r="B190" s="3" t="s">
        <v>169</v>
      </c>
      <c r="C190" s="3" t="s">
        <v>402</v>
      </c>
      <c r="D190" s="99">
        <v>10.21271479552178</v>
      </c>
      <c r="E190" s="101">
        <v>61.903459911745983</v>
      </c>
      <c r="F190" s="101">
        <v>60.2</v>
      </c>
      <c r="G190" s="71">
        <v>1.0282966762748502</v>
      </c>
      <c r="H190" s="129">
        <v>0.30262529832935559</v>
      </c>
      <c r="I190" s="104">
        <v>6.0614108149666839</v>
      </c>
      <c r="J190" s="129">
        <v>0.57523809523809522</v>
      </c>
    </row>
    <row r="191" spans="1:10" x14ac:dyDescent="0.45">
      <c r="A191" s="3" t="s">
        <v>217</v>
      </c>
      <c r="B191" s="3" t="s">
        <v>169</v>
      </c>
      <c r="C191" s="3" t="s">
        <v>403</v>
      </c>
      <c r="D191" s="99">
        <v>10.46074891978437</v>
      </c>
      <c r="E191" s="101">
        <v>64.614647047127889</v>
      </c>
      <c r="F191" s="101">
        <v>65.599999999999994</v>
      </c>
      <c r="G191" s="71">
        <v>0.98497937571841299</v>
      </c>
      <c r="H191" s="129">
        <v>0.3408170776591829</v>
      </c>
      <c r="I191" s="104">
        <v>6.1768662590612875</v>
      </c>
      <c r="J191" s="129">
        <v>0.49158878504672893</v>
      </c>
    </row>
    <row r="192" spans="1:10" x14ac:dyDescent="0.45">
      <c r="A192" s="3" t="s">
        <v>217</v>
      </c>
      <c r="B192" s="3" t="s">
        <v>169</v>
      </c>
      <c r="C192" s="3" t="s">
        <v>404</v>
      </c>
      <c r="D192" s="99">
        <v>8.0259609885590493</v>
      </c>
      <c r="E192" s="101">
        <v>40.401542813594084</v>
      </c>
      <c r="F192" s="101">
        <v>41.4</v>
      </c>
      <c r="G192" s="71">
        <v>0.97588267665686201</v>
      </c>
      <c r="H192" s="129">
        <v>0.43899289864428664</v>
      </c>
      <c r="I192" s="104">
        <v>5.0338573625247118</v>
      </c>
      <c r="J192" s="129">
        <v>0.19036697247706424</v>
      </c>
    </row>
    <row r="193" spans="1:10" x14ac:dyDescent="0.45">
      <c r="A193" s="3" t="s">
        <v>217</v>
      </c>
      <c r="B193" s="3" t="s">
        <v>169</v>
      </c>
      <c r="C193" s="3" t="s">
        <v>405</v>
      </c>
      <c r="D193" s="99">
        <v>10.950955520750121</v>
      </c>
      <c r="E193" s="101">
        <v>40.964856826233941</v>
      </c>
      <c r="F193" s="101">
        <v>40.200000000000003</v>
      </c>
      <c r="G193" s="71">
        <v>1.0190262892097994</v>
      </c>
      <c r="H193" s="129">
        <v>0.26374236535258189</v>
      </c>
      <c r="I193" s="104">
        <v>3.7407563886651531</v>
      </c>
      <c r="J193" s="129">
        <v>0.21604938271604937</v>
      </c>
    </row>
    <row r="194" spans="1:10" x14ac:dyDescent="0.45">
      <c r="A194" s="3" t="s">
        <v>217</v>
      </c>
      <c r="B194" s="3" t="s">
        <v>169</v>
      </c>
      <c r="C194" s="3" t="s">
        <v>406</v>
      </c>
      <c r="D194" s="99">
        <v>11.397854377645508</v>
      </c>
      <c r="E194" s="101">
        <v>57.901550911454038</v>
      </c>
      <c r="F194" s="101">
        <v>58.8</v>
      </c>
      <c r="G194" s="71">
        <v>0.98472025359615711</v>
      </c>
      <c r="H194" s="129">
        <v>0.38734177215189874</v>
      </c>
      <c r="I194" s="104">
        <v>5.080039540162554</v>
      </c>
      <c r="J194" s="129">
        <v>0.38409090909090909</v>
      </c>
    </row>
    <row r="195" spans="1:10" x14ac:dyDescent="0.45">
      <c r="A195" s="3" t="s">
        <v>217</v>
      </c>
      <c r="B195" s="3" t="s">
        <v>169</v>
      </c>
      <c r="C195" s="3" t="s">
        <v>407</v>
      </c>
      <c r="D195" s="99">
        <v>9.1150552249280423</v>
      </c>
      <c r="E195" s="101">
        <v>67.036781107535532</v>
      </c>
      <c r="F195" s="101">
        <v>66.599999999999994</v>
      </c>
      <c r="G195" s="71">
        <v>1.0065582748879209</v>
      </c>
      <c r="H195" s="129">
        <v>0.34146341463414637</v>
      </c>
      <c r="I195" s="104">
        <v>7.354511788826243</v>
      </c>
      <c r="J195" s="129">
        <v>0.22605965463108318</v>
      </c>
    </row>
    <row r="196" spans="1:10" x14ac:dyDescent="0.45">
      <c r="A196" s="3" t="s">
        <v>217</v>
      </c>
      <c r="B196" s="3" t="s">
        <v>169</v>
      </c>
      <c r="C196" s="3" t="s">
        <v>408</v>
      </c>
      <c r="D196" s="99">
        <v>13.313769022175167</v>
      </c>
      <c r="E196" s="101">
        <v>218.42860504550845</v>
      </c>
      <c r="F196" s="101">
        <v>216.8</v>
      </c>
      <c r="G196" s="71">
        <v>1.0075120158925666</v>
      </c>
      <c r="H196" s="129">
        <v>0.35729522184300339</v>
      </c>
      <c r="I196" s="104">
        <v>16.406218605843154</v>
      </c>
      <c r="J196" s="129">
        <v>0.28430682617874736</v>
      </c>
    </row>
    <row r="197" spans="1:10" x14ac:dyDescent="0.45">
      <c r="A197" s="2" t="s">
        <v>215</v>
      </c>
      <c r="B197" s="2" t="s">
        <v>170</v>
      </c>
      <c r="C197" s="2" t="s">
        <v>409</v>
      </c>
      <c r="D197" s="98">
        <v>9.5339121934204716</v>
      </c>
      <c r="E197" s="100">
        <v>361.70384296985372</v>
      </c>
      <c r="F197" s="100">
        <v>369.2</v>
      </c>
      <c r="G197" s="6">
        <v>0.97969621606135904</v>
      </c>
      <c r="H197" s="128">
        <v>0.35811554332874829</v>
      </c>
      <c r="I197" s="103">
        <v>37.938658929486699</v>
      </c>
      <c r="J197" s="128">
        <v>0.44248326232501523</v>
      </c>
    </row>
    <row r="198" spans="1:10" x14ac:dyDescent="0.45">
      <c r="A198" s="3" t="s">
        <v>217</v>
      </c>
      <c r="B198" s="3" t="s">
        <v>170</v>
      </c>
      <c r="C198" s="3" t="s">
        <v>410</v>
      </c>
      <c r="D198" s="99">
        <v>12.356388485192516</v>
      </c>
      <c r="E198" s="101">
        <v>136.24147655649963</v>
      </c>
      <c r="F198" s="101">
        <v>137.6</v>
      </c>
      <c r="G198" s="71">
        <v>0.99012700985828228</v>
      </c>
      <c r="H198" s="129">
        <v>0.33156498673740054</v>
      </c>
      <c r="I198" s="104">
        <v>11.025994911034633</v>
      </c>
      <c r="J198" s="129">
        <v>0.31832460732984291</v>
      </c>
    </row>
    <row r="199" spans="1:10" x14ac:dyDescent="0.45">
      <c r="A199" s="3" t="s">
        <v>217</v>
      </c>
      <c r="B199" s="3" t="s">
        <v>170</v>
      </c>
      <c r="C199" s="3" t="s">
        <v>411</v>
      </c>
      <c r="D199" s="99">
        <v>7.6155880512991336</v>
      </c>
      <c r="E199" s="101">
        <v>54.602114341316877</v>
      </c>
      <c r="F199" s="101">
        <v>57.4</v>
      </c>
      <c r="G199" s="71">
        <v>0.95125634740970166</v>
      </c>
      <c r="H199" s="129">
        <v>0.35249214189492589</v>
      </c>
      <c r="I199" s="104">
        <v>7.169783078274877</v>
      </c>
      <c r="J199" s="129">
        <v>0.49919484702093397</v>
      </c>
    </row>
    <row r="200" spans="1:10" x14ac:dyDescent="0.45">
      <c r="A200" s="3" t="s">
        <v>217</v>
      </c>
      <c r="B200" s="3" t="s">
        <v>170</v>
      </c>
      <c r="C200" s="3" t="s">
        <v>412</v>
      </c>
      <c r="D200" s="99">
        <v>7.6312987279803828</v>
      </c>
      <c r="E200" s="101">
        <v>9.3393948267701141</v>
      </c>
      <c r="F200" s="101">
        <v>9.1999999999999993</v>
      </c>
      <c r="G200" s="71">
        <v>1.0151516116054473</v>
      </c>
      <c r="H200" s="129">
        <v>0.36235955056179775</v>
      </c>
      <c r="I200" s="104">
        <v>1.2238277074027972</v>
      </c>
      <c r="J200" s="129">
        <v>0</v>
      </c>
    </row>
    <row r="201" spans="1:10" x14ac:dyDescent="0.45">
      <c r="A201" s="3" t="s">
        <v>217</v>
      </c>
      <c r="B201" s="3" t="s">
        <v>170</v>
      </c>
      <c r="C201" s="3" t="s">
        <v>413</v>
      </c>
      <c r="D201" s="99">
        <v>13.3985830985274</v>
      </c>
      <c r="E201" s="101">
        <v>7.1159210646430751</v>
      </c>
      <c r="F201" s="101">
        <v>7</v>
      </c>
      <c r="G201" s="71">
        <v>1.0165601520918679</v>
      </c>
      <c r="H201" s="129">
        <v>0.33816425120772947</v>
      </c>
      <c r="I201" s="104">
        <v>0.53109504283517606</v>
      </c>
      <c r="J201" s="129">
        <v>0.5</v>
      </c>
    </row>
    <row r="202" spans="1:10" x14ac:dyDescent="0.45">
      <c r="A202" s="3" t="s">
        <v>217</v>
      </c>
      <c r="B202" s="3" t="s">
        <v>170</v>
      </c>
      <c r="C202" s="3" t="s">
        <v>414</v>
      </c>
      <c r="D202" s="99">
        <v>8.5612023407395075</v>
      </c>
      <c r="E202" s="101">
        <v>8.4017180549876294</v>
      </c>
      <c r="F202" s="101">
        <v>8.4</v>
      </c>
      <c r="G202" s="71">
        <v>1.0002045303556701</v>
      </c>
      <c r="H202" s="129">
        <v>0.36163522012578614</v>
      </c>
      <c r="I202" s="104">
        <v>0.98137127480412967</v>
      </c>
      <c r="J202" s="129">
        <v>0</v>
      </c>
    </row>
    <row r="203" spans="1:10" x14ac:dyDescent="0.45">
      <c r="A203" s="3" t="s">
        <v>217</v>
      </c>
      <c r="B203" s="3" t="s">
        <v>170</v>
      </c>
      <c r="C203" s="3" t="s">
        <v>415</v>
      </c>
      <c r="D203" s="99">
        <v>10.221090178614839</v>
      </c>
      <c r="E203" s="101">
        <v>101.01489128817391</v>
      </c>
      <c r="F203" s="101">
        <v>103</v>
      </c>
      <c r="G203" s="71">
        <v>0.98072709988518358</v>
      </c>
      <c r="H203" s="129">
        <v>0.3919472247497725</v>
      </c>
      <c r="I203" s="104">
        <v>9.8829860144980586</v>
      </c>
      <c r="J203" s="129">
        <v>0.58995327102803741</v>
      </c>
    </row>
    <row r="204" spans="1:10" x14ac:dyDescent="0.45">
      <c r="A204" s="3" t="s">
        <v>217</v>
      </c>
      <c r="B204" s="3" t="s">
        <v>170</v>
      </c>
      <c r="C204" s="3" t="s">
        <v>416</v>
      </c>
      <c r="D204" s="99">
        <v>6.3153912557677678</v>
      </c>
      <c r="E204" s="101">
        <v>44.988326837462523</v>
      </c>
      <c r="F204" s="101">
        <v>46.6</v>
      </c>
      <c r="G204" s="71">
        <v>0.96541473900134167</v>
      </c>
      <c r="H204" s="129">
        <v>0.36120591581342437</v>
      </c>
      <c r="I204" s="104">
        <v>7.1236009006370349</v>
      </c>
      <c r="J204" s="129">
        <v>0.5056726094003241</v>
      </c>
    </row>
    <row r="205" spans="1:10" x14ac:dyDescent="0.45">
      <c r="A205" s="2" t="s">
        <v>215</v>
      </c>
      <c r="B205" s="2" t="s">
        <v>171</v>
      </c>
      <c r="C205" s="2" t="s">
        <v>417</v>
      </c>
      <c r="D205" s="98">
        <v>12.500288066368864</v>
      </c>
      <c r="E205" s="100">
        <v>85.727642814777525</v>
      </c>
      <c r="F205" s="100">
        <v>85.2</v>
      </c>
      <c r="G205" s="6">
        <v>1.0061929907837737</v>
      </c>
      <c r="H205" s="128">
        <v>0.30817438692098093</v>
      </c>
      <c r="I205" s="103">
        <v>6.8580533792194478</v>
      </c>
      <c r="J205" s="128">
        <v>0.47306397306397308</v>
      </c>
    </row>
    <row r="206" spans="1:10" x14ac:dyDescent="0.45">
      <c r="A206" s="3" t="s">
        <v>217</v>
      </c>
      <c r="B206" s="3" t="s">
        <v>171</v>
      </c>
      <c r="C206" s="3" t="s">
        <v>418</v>
      </c>
      <c r="D206" s="99">
        <v>16.484002933384946</v>
      </c>
      <c r="E206" s="101">
        <v>26.073399944090664</v>
      </c>
      <c r="F206" s="101">
        <v>26.2</v>
      </c>
      <c r="G206" s="71">
        <v>0.9951679367973536</v>
      </c>
      <c r="H206" s="129">
        <v>0.38007736943907156</v>
      </c>
      <c r="I206" s="104">
        <v>1.5817395840960677</v>
      </c>
      <c r="J206" s="129">
        <v>0.72992700729927007</v>
      </c>
    </row>
    <row r="207" spans="1:10" x14ac:dyDescent="0.45">
      <c r="A207" s="3" t="s">
        <v>217</v>
      </c>
      <c r="B207" s="3" t="s">
        <v>171</v>
      </c>
      <c r="C207" s="3" t="s">
        <v>419</v>
      </c>
      <c r="D207" s="99">
        <v>8.6661591490403609</v>
      </c>
      <c r="E207" s="101">
        <v>12.206774088392983</v>
      </c>
      <c r="F207" s="101">
        <v>12.2</v>
      </c>
      <c r="G207" s="71">
        <v>1.0005552531469659</v>
      </c>
      <c r="H207" s="129">
        <v>0.24369747899159663</v>
      </c>
      <c r="I207" s="104">
        <v>1.4085564179541625</v>
      </c>
      <c r="J207" s="129">
        <v>0.31967213114754101</v>
      </c>
    </row>
    <row r="208" spans="1:10" x14ac:dyDescent="0.45">
      <c r="A208" s="3" t="s">
        <v>217</v>
      </c>
      <c r="B208" s="3" t="s">
        <v>171</v>
      </c>
      <c r="C208" s="3" t="s">
        <v>420</v>
      </c>
      <c r="D208" s="99">
        <v>17.400243834463236</v>
      </c>
      <c r="E208" s="101">
        <v>16.674308897877417</v>
      </c>
      <c r="F208" s="101">
        <v>16.8</v>
      </c>
      <c r="G208" s="71">
        <v>0.99251838677841764</v>
      </c>
      <c r="H208" s="129">
        <v>0.37535816618911177</v>
      </c>
      <c r="I208" s="104">
        <v>0.95828018598520903</v>
      </c>
      <c r="J208" s="129">
        <v>0.13253012048192772</v>
      </c>
    </row>
    <row r="209" spans="1:10" x14ac:dyDescent="0.45">
      <c r="A209" s="3" t="s">
        <v>217</v>
      </c>
      <c r="B209" s="3" t="s">
        <v>171</v>
      </c>
      <c r="C209" s="3" t="s">
        <v>421</v>
      </c>
      <c r="D209" s="99">
        <v>10.497896418874232</v>
      </c>
      <c r="E209" s="101">
        <v>30.543390186126857</v>
      </c>
      <c r="F209" s="101">
        <v>29.8</v>
      </c>
      <c r="G209" s="71">
        <v>1.02494597940023</v>
      </c>
      <c r="H209" s="129">
        <v>0.22847682119205298</v>
      </c>
      <c r="I209" s="104">
        <v>2.909477191184008</v>
      </c>
      <c r="J209" s="129">
        <v>0.51984126984126988</v>
      </c>
    </row>
    <row r="210" spans="1:10" x14ac:dyDescent="0.45">
      <c r="A210" s="3" t="s">
        <v>217</v>
      </c>
      <c r="B210" s="3" t="s">
        <v>171</v>
      </c>
      <c r="C210" s="3" t="s">
        <v>422</v>
      </c>
      <c r="D210" s="99" t="s">
        <v>220</v>
      </c>
      <c r="E210" s="101">
        <v>0.22976969828958135</v>
      </c>
      <c r="F210" s="101">
        <v>0.2</v>
      </c>
      <c r="G210" s="71">
        <v>1.1488484914479067</v>
      </c>
      <c r="H210" s="129">
        <v>0.40740740740740738</v>
      </c>
      <c r="I210" s="104">
        <v>0</v>
      </c>
      <c r="J210" s="129" t="s">
        <v>220</v>
      </c>
    </row>
    <row r="211" spans="1:10" x14ac:dyDescent="0.45">
      <c r="A211" s="2" t="s">
        <v>215</v>
      </c>
      <c r="B211" s="2" t="s">
        <v>172</v>
      </c>
      <c r="C211" s="2" t="s">
        <v>423</v>
      </c>
      <c r="D211" s="98">
        <v>9.5587981157926691</v>
      </c>
      <c r="E211" s="100">
        <v>70.079570373313359</v>
      </c>
      <c r="F211" s="100">
        <v>71.2</v>
      </c>
      <c r="G211" s="6">
        <v>0.98426362883867069</v>
      </c>
      <c r="H211" s="128">
        <v>0.36408450704225354</v>
      </c>
      <c r="I211" s="103">
        <v>7.3314207000073219</v>
      </c>
      <c r="J211" s="128">
        <v>0.5275590551181103</v>
      </c>
    </row>
    <row r="212" spans="1:10" x14ac:dyDescent="0.45">
      <c r="A212" s="3" t="s">
        <v>217</v>
      </c>
      <c r="B212" s="3" t="s">
        <v>172</v>
      </c>
      <c r="C212" s="3" t="s">
        <v>424</v>
      </c>
      <c r="D212" s="99">
        <v>10.457555492395487</v>
      </c>
      <c r="E212" s="101">
        <v>47.812315855331839</v>
      </c>
      <c r="F212" s="101">
        <v>48</v>
      </c>
      <c r="G212" s="71">
        <v>0.99608991365274668</v>
      </c>
      <c r="H212" s="129">
        <v>0.34143968871595332</v>
      </c>
      <c r="I212" s="104">
        <v>4.5720355861462982</v>
      </c>
      <c r="J212" s="129">
        <v>0.62373737373737381</v>
      </c>
    </row>
    <row r="213" spans="1:10" x14ac:dyDescent="0.45">
      <c r="A213" s="3" t="s">
        <v>217</v>
      </c>
      <c r="B213" s="3" t="s">
        <v>172</v>
      </c>
      <c r="C213" s="3" t="s">
        <v>425</v>
      </c>
      <c r="D213" s="99">
        <v>8.8073232102352019</v>
      </c>
      <c r="E213" s="101">
        <v>6.3044911576389664</v>
      </c>
      <c r="F213" s="101">
        <v>6.8</v>
      </c>
      <c r="G213" s="71">
        <v>0.92713105259396567</v>
      </c>
      <c r="H213" s="129">
        <v>0.45108695652173914</v>
      </c>
      <c r="I213" s="104">
        <v>0.71582375338654158</v>
      </c>
      <c r="J213" s="129">
        <v>0.79032258064516125</v>
      </c>
    </row>
    <row r="214" spans="1:10" x14ac:dyDescent="0.45">
      <c r="A214" s="3" t="s">
        <v>217</v>
      </c>
      <c r="B214" s="3" t="s">
        <v>172</v>
      </c>
      <c r="C214" s="3" t="s">
        <v>426</v>
      </c>
      <c r="D214" s="99">
        <v>9.5282081538278938</v>
      </c>
      <c r="E214" s="101">
        <v>4.8403674168344955</v>
      </c>
      <c r="F214" s="101">
        <v>5.2</v>
      </c>
      <c r="G214" s="71">
        <v>0.9308398878527876</v>
      </c>
      <c r="H214" s="129">
        <v>0.41447368421052633</v>
      </c>
      <c r="I214" s="104">
        <v>0.50800395401625542</v>
      </c>
      <c r="J214" s="129">
        <v>0</v>
      </c>
    </row>
    <row r="215" spans="1:10" x14ac:dyDescent="0.45">
      <c r="A215" s="3" t="s">
        <v>217</v>
      </c>
      <c r="B215" s="3" t="s">
        <v>172</v>
      </c>
      <c r="C215" s="3" t="s">
        <v>427</v>
      </c>
      <c r="D215" s="99">
        <v>6.5655167271671937</v>
      </c>
      <c r="E215" s="101">
        <v>6.1399996605096518</v>
      </c>
      <c r="F215" s="101">
        <v>6</v>
      </c>
      <c r="G215" s="71">
        <v>1.0233332767516086</v>
      </c>
      <c r="H215" s="129">
        <v>0.37049180327868853</v>
      </c>
      <c r="I215" s="104">
        <v>0.93518909716628829</v>
      </c>
      <c r="J215" s="129">
        <v>0.18518518518518517</v>
      </c>
    </row>
    <row r="216" spans="1:10" x14ac:dyDescent="0.45">
      <c r="A216" s="3" t="s">
        <v>217</v>
      </c>
      <c r="B216" s="3" t="s">
        <v>172</v>
      </c>
      <c r="C216" s="3" t="s">
        <v>428</v>
      </c>
      <c r="D216" s="99">
        <v>8.2988995353111967</v>
      </c>
      <c r="E216" s="101">
        <v>4.982396282998435</v>
      </c>
      <c r="F216" s="101">
        <v>5.2</v>
      </c>
      <c r="G216" s="71">
        <v>0.95815313134585289</v>
      </c>
      <c r="H216" s="129">
        <v>0.51048951048951052</v>
      </c>
      <c r="I216" s="104">
        <v>0.60036830929193818</v>
      </c>
      <c r="J216" s="129">
        <v>0.46153846153846156</v>
      </c>
    </row>
    <row r="217" spans="1:10" x14ac:dyDescent="0.45">
      <c r="A217" s="2" t="s">
        <v>215</v>
      </c>
      <c r="B217" s="2" t="s">
        <v>173</v>
      </c>
      <c r="C217" s="2" t="s">
        <v>429</v>
      </c>
      <c r="D217" s="98">
        <v>13.480076768275168</v>
      </c>
      <c r="E217" s="100">
        <v>55.56163251466689</v>
      </c>
      <c r="F217" s="100">
        <v>56</v>
      </c>
      <c r="G217" s="6">
        <v>0.99217200919048021</v>
      </c>
      <c r="H217" s="128">
        <v>0.31458094144661308</v>
      </c>
      <c r="I217" s="103">
        <v>4.1217593541773452</v>
      </c>
      <c r="J217" s="128">
        <v>0.53501400560224088</v>
      </c>
    </row>
    <row r="218" spans="1:10" x14ac:dyDescent="0.45">
      <c r="A218" s="3" t="s">
        <v>217</v>
      </c>
      <c r="B218" s="3" t="s">
        <v>173</v>
      </c>
      <c r="C218" s="3" t="s">
        <v>430</v>
      </c>
      <c r="D218" s="99">
        <v>8.1074546149963851</v>
      </c>
      <c r="E218" s="101">
        <v>15.912846141871254</v>
      </c>
      <c r="F218" s="101">
        <v>16</v>
      </c>
      <c r="G218" s="71">
        <v>0.9945528838669534</v>
      </c>
      <c r="H218" s="129">
        <v>0.35159010600706714</v>
      </c>
      <c r="I218" s="104">
        <v>1.9627425496082593</v>
      </c>
      <c r="J218" s="129">
        <v>0.51764705882352946</v>
      </c>
    </row>
    <row r="219" spans="1:10" x14ac:dyDescent="0.45">
      <c r="A219" s="3" t="s">
        <v>217</v>
      </c>
      <c r="B219" s="3" t="s">
        <v>173</v>
      </c>
      <c r="C219" s="3" t="s">
        <v>431</v>
      </c>
      <c r="D219" s="99">
        <v>16.951781307709282</v>
      </c>
      <c r="E219" s="101">
        <v>6.0672438611361379</v>
      </c>
      <c r="F219" s="101">
        <v>6</v>
      </c>
      <c r="G219" s="71">
        <v>1.0112073101893564</v>
      </c>
      <c r="H219" s="129">
        <v>0.38636363636363635</v>
      </c>
      <c r="I219" s="104">
        <v>0.35791187669327079</v>
      </c>
      <c r="J219" s="129">
        <v>0</v>
      </c>
    </row>
    <row r="220" spans="1:10" x14ac:dyDescent="0.45">
      <c r="A220" s="3" t="s">
        <v>217</v>
      </c>
      <c r="B220" s="3" t="s">
        <v>173</v>
      </c>
      <c r="C220" s="3" t="s">
        <v>432</v>
      </c>
      <c r="D220" s="99">
        <v>18.644967315293989</v>
      </c>
      <c r="E220" s="101">
        <v>33.581542511659499</v>
      </c>
      <c r="F220" s="101">
        <v>34</v>
      </c>
      <c r="G220" s="71">
        <v>0.98769242681351466</v>
      </c>
      <c r="H220" s="129">
        <v>0.27615062761506276</v>
      </c>
      <c r="I220" s="104">
        <v>1.8011049278758147</v>
      </c>
      <c r="J220" s="129">
        <v>0.66025641025641013</v>
      </c>
    </row>
    <row r="221" spans="1:10" x14ac:dyDescent="0.45">
      <c r="A221" s="2" t="s">
        <v>215</v>
      </c>
      <c r="B221" s="2" t="s">
        <v>174</v>
      </c>
      <c r="C221" s="2" t="s">
        <v>433</v>
      </c>
      <c r="D221" s="98">
        <v>11.49767567661878</v>
      </c>
      <c r="E221" s="100">
        <v>60.399850934138257</v>
      </c>
      <c r="F221" s="100">
        <v>63</v>
      </c>
      <c r="G221" s="6">
        <v>0.95872779260536911</v>
      </c>
      <c r="H221" s="128">
        <v>0.29638916750250754</v>
      </c>
      <c r="I221" s="103">
        <v>5.2532227063044585</v>
      </c>
      <c r="J221" s="128">
        <v>0.35164835164835168</v>
      </c>
    </row>
    <row r="222" spans="1:10" x14ac:dyDescent="0.45">
      <c r="A222" s="3" t="s">
        <v>217</v>
      </c>
      <c r="B222" s="3" t="s">
        <v>174</v>
      </c>
      <c r="C222" s="3" t="s">
        <v>434</v>
      </c>
      <c r="D222" s="99">
        <v>7.2496158443364465</v>
      </c>
      <c r="E222" s="101">
        <v>15.484640911228059</v>
      </c>
      <c r="F222" s="101">
        <v>16</v>
      </c>
      <c r="G222" s="71">
        <v>0.96779005695175369</v>
      </c>
      <c r="H222" s="129">
        <v>0.33436532507739936</v>
      </c>
      <c r="I222" s="104">
        <v>2.1359257157501648</v>
      </c>
      <c r="J222" s="129">
        <v>0.70810810810810809</v>
      </c>
    </row>
    <row r="223" spans="1:10" x14ac:dyDescent="0.45">
      <c r="A223" s="3" t="s">
        <v>217</v>
      </c>
      <c r="B223" s="3" t="s">
        <v>174</v>
      </c>
      <c r="C223" s="3" t="s">
        <v>435</v>
      </c>
      <c r="D223" s="99">
        <v>43.314385336287913</v>
      </c>
      <c r="E223" s="101">
        <v>2.5004407973429514</v>
      </c>
      <c r="F223" s="101">
        <v>2.8</v>
      </c>
      <c r="G223" s="71">
        <v>0.89301457047962562</v>
      </c>
      <c r="H223" s="129">
        <v>0.35443037974683544</v>
      </c>
      <c r="I223" s="104">
        <v>5.7727722047301748E-2</v>
      </c>
      <c r="J223" s="129">
        <v>0</v>
      </c>
    </row>
    <row r="224" spans="1:10" x14ac:dyDescent="0.45">
      <c r="A224" s="3" t="s">
        <v>217</v>
      </c>
      <c r="B224" s="3" t="s">
        <v>174</v>
      </c>
      <c r="C224" s="3" t="s">
        <v>436</v>
      </c>
      <c r="D224" s="99">
        <v>17.32901245495346</v>
      </c>
      <c r="E224" s="101">
        <v>27.610057836164422</v>
      </c>
      <c r="F224" s="101">
        <v>29.2</v>
      </c>
      <c r="G224" s="71">
        <v>0.94554992589604192</v>
      </c>
      <c r="H224" s="129">
        <v>0.21019900497512436</v>
      </c>
      <c r="I224" s="104">
        <v>1.5932851285055283</v>
      </c>
      <c r="J224" s="129">
        <v>0.21014492753623187</v>
      </c>
    </row>
    <row r="225" spans="1:10" x14ac:dyDescent="0.45">
      <c r="A225" s="3" t="s">
        <v>217</v>
      </c>
      <c r="B225" s="3" t="s">
        <v>174</v>
      </c>
      <c r="C225" s="3" t="s">
        <v>437</v>
      </c>
      <c r="D225" s="99">
        <v>13.303154684567707</v>
      </c>
      <c r="E225" s="101">
        <v>3.8398040799149236</v>
      </c>
      <c r="F225" s="101">
        <v>4</v>
      </c>
      <c r="G225" s="71">
        <v>0.95995101997873089</v>
      </c>
      <c r="H225" s="129">
        <v>0.40594059405940597</v>
      </c>
      <c r="I225" s="104">
        <v>0.28863861023650872</v>
      </c>
      <c r="J225" s="129">
        <v>0</v>
      </c>
    </row>
    <row r="226" spans="1:10" x14ac:dyDescent="0.45">
      <c r="A226" s="3" t="s">
        <v>217</v>
      </c>
      <c r="B226" s="3" t="s">
        <v>174</v>
      </c>
      <c r="C226" s="3" t="s">
        <v>438</v>
      </c>
      <c r="D226" s="99">
        <v>8.3543059762016316</v>
      </c>
      <c r="E226" s="101">
        <v>4.9192055435812527</v>
      </c>
      <c r="F226" s="101">
        <v>5</v>
      </c>
      <c r="G226" s="71">
        <v>0.98384110871625052</v>
      </c>
      <c r="H226" s="129">
        <v>0.40306122448979592</v>
      </c>
      <c r="I226" s="104">
        <v>0.58882276488247787</v>
      </c>
      <c r="J226" s="129">
        <v>0</v>
      </c>
    </row>
    <row r="227" spans="1:10" x14ac:dyDescent="0.45">
      <c r="A227" s="3" t="s">
        <v>217</v>
      </c>
      <c r="B227" s="3" t="s">
        <v>174</v>
      </c>
      <c r="C227" s="3" t="s">
        <v>439</v>
      </c>
      <c r="D227" s="99">
        <v>7.5470413249783954</v>
      </c>
      <c r="E227" s="101">
        <v>4.0081962357682448</v>
      </c>
      <c r="F227" s="101">
        <v>4</v>
      </c>
      <c r="G227" s="71">
        <v>1.0020490589420612</v>
      </c>
      <c r="H227" s="129">
        <v>0.36029411764705882</v>
      </c>
      <c r="I227" s="104">
        <v>0.53109504283517606</v>
      </c>
      <c r="J227" s="129">
        <v>0</v>
      </c>
    </row>
    <row r="228" spans="1:10" x14ac:dyDescent="0.45">
      <c r="A228" s="3" t="s">
        <v>217</v>
      </c>
      <c r="B228" s="3" t="s">
        <v>174</v>
      </c>
      <c r="C228" s="3" t="s">
        <v>440</v>
      </c>
      <c r="D228" s="99">
        <v>35.295096668960589</v>
      </c>
      <c r="E228" s="101">
        <v>2.0375055301384029</v>
      </c>
      <c r="F228" s="101">
        <v>2</v>
      </c>
      <c r="G228" s="71">
        <v>1.0187527650692014</v>
      </c>
      <c r="H228" s="129">
        <v>0.28125</v>
      </c>
      <c r="I228" s="104">
        <v>5.7727722047301748E-2</v>
      </c>
      <c r="J228" s="129">
        <v>0</v>
      </c>
    </row>
    <row r="229" spans="1:10" x14ac:dyDescent="0.45">
      <c r="A229" s="2" t="s">
        <v>215</v>
      </c>
      <c r="B229" s="2" t="s">
        <v>175</v>
      </c>
      <c r="C229" s="2" t="s">
        <v>441</v>
      </c>
      <c r="D229" s="98">
        <v>10.290228144045903</v>
      </c>
      <c r="E229" s="100">
        <v>151.8344335342766</v>
      </c>
      <c r="F229" s="100">
        <v>151.6</v>
      </c>
      <c r="G229" s="6">
        <v>1.0015463953448325</v>
      </c>
      <c r="H229" s="128">
        <v>0.28651778329197686</v>
      </c>
      <c r="I229" s="103">
        <v>14.755205755290326</v>
      </c>
      <c r="J229" s="128">
        <v>0.471830985915493</v>
      </c>
    </row>
    <row r="230" spans="1:10" x14ac:dyDescent="0.45">
      <c r="A230" s="3" t="s">
        <v>217</v>
      </c>
      <c r="B230" s="3" t="s">
        <v>175</v>
      </c>
      <c r="C230" s="3" t="s">
        <v>442</v>
      </c>
      <c r="D230" s="99">
        <v>9.4587982077212924</v>
      </c>
      <c r="E230" s="101">
        <v>75.789640488554866</v>
      </c>
      <c r="F230" s="101">
        <v>76.400000000000006</v>
      </c>
      <c r="G230" s="71">
        <v>0.99201100115909502</v>
      </c>
      <c r="H230" s="129">
        <v>0.28739347634440199</v>
      </c>
      <c r="I230" s="104">
        <v>8.0126078201654813</v>
      </c>
      <c r="J230" s="129">
        <v>0.63832853025936598</v>
      </c>
    </row>
    <row r="231" spans="1:10" x14ac:dyDescent="0.45">
      <c r="A231" s="3" t="s">
        <v>217</v>
      </c>
      <c r="B231" s="3" t="s">
        <v>175</v>
      </c>
      <c r="C231" s="3" t="s">
        <v>443</v>
      </c>
      <c r="D231" s="99">
        <v>12.762733188035883</v>
      </c>
      <c r="E231" s="101">
        <v>63.361662207681555</v>
      </c>
      <c r="F231" s="101">
        <v>61.4</v>
      </c>
      <c r="G231" s="71">
        <v>1.0319488958905791</v>
      </c>
      <c r="H231" s="129">
        <v>0.25997184420459879</v>
      </c>
      <c r="I231" s="104">
        <v>4.9645840960679504</v>
      </c>
      <c r="J231" s="129">
        <v>0.23255813953488369</v>
      </c>
    </row>
    <row r="232" spans="1:10" x14ac:dyDescent="0.45">
      <c r="A232" s="3" t="s">
        <v>217</v>
      </c>
      <c r="B232" s="3" t="s">
        <v>175</v>
      </c>
      <c r="C232" s="3" t="s">
        <v>444</v>
      </c>
      <c r="D232" s="99">
        <v>12.880531131160799</v>
      </c>
      <c r="E232" s="101">
        <v>0.74356372096126777</v>
      </c>
      <c r="F232" s="101">
        <v>1</v>
      </c>
      <c r="G232" s="71">
        <v>0.74356372096126777</v>
      </c>
      <c r="H232" s="129">
        <v>0.36470588235294116</v>
      </c>
      <c r="I232" s="104">
        <v>5.7727722047301748E-2</v>
      </c>
      <c r="J232" s="129">
        <v>1</v>
      </c>
    </row>
    <row r="233" spans="1:10" x14ac:dyDescent="0.45">
      <c r="A233" s="3" t="s">
        <v>217</v>
      </c>
      <c r="B233" s="3" t="s">
        <v>175</v>
      </c>
      <c r="C233" s="3" t="s">
        <v>445</v>
      </c>
      <c r="D233" s="99">
        <v>12.271602695262553</v>
      </c>
      <c r="E233" s="101">
        <v>2.2669173422945135</v>
      </c>
      <c r="F233" s="101">
        <v>2.4</v>
      </c>
      <c r="G233" s="71">
        <v>0.94454889262271402</v>
      </c>
      <c r="H233" s="129">
        <v>0.41558441558441561</v>
      </c>
      <c r="I233" s="104">
        <v>0.18472871055136555</v>
      </c>
      <c r="J233" s="129">
        <v>0</v>
      </c>
    </row>
    <row r="234" spans="1:10" x14ac:dyDescent="0.45">
      <c r="A234" s="3" t="s">
        <v>217</v>
      </c>
      <c r="B234" s="3" t="s">
        <v>175</v>
      </c>
      <c r="C234" s="3" t="s">
        <v>446</v>
      </c>
      <c r="D234" s="99">
        <v>6.2991130999748766</v>
      </c>
      <c r="E234" s="101">
        <v>9.6726497747844604</v>
      </c>
      <c r="F234" s="101">
        <v>10.4</v>
      </c>
      <c r="G234" s="71">
        <v>0.9300624783446596</v>
      </c>
      <c r="H234" s="129">
        <v>0.39255014326647564</v>
      </c>
      <c r="I234" s="104">
        <v>1.5355574064582265</v>
      </c>
      <c r="J234" s="129">
        <v>0.41353383458646614</v>
      </c>
    </row>
    <row r="235" spans="1:10" x14ac:dyDescent="0.45">
      <c r="A235" s="2" t="s">
        <v>215</v>
      </c>
      <c r="B235" s="2" t="s">
        <v>176</v>
      </c>
      <c r="C235" s="2" t="s">
        <v>447</v>
      </c>
      <c r="D235" s="98">
        <v>8.6461076103337149</v>
      </c>
      <c r="E235" s="100">
        <v>169.8006569723218</v>
      </c>
      <c r="F235" s="100">
        <v>173</v>
      </c>
      <c r="G235" s="6">
        <v>0.98150668770128213</v>
      </c>
      <c r="H235" s="128">
        <v>0.37296068467504678</v>
      </c>
      <c r="I235" s="103">
        <v>19.638971040492056</v>
      </c>
      <c r="J235" s="128">
        <v>0.45385067607289825</v>
      </c>
    </row>
    <row r="236" spans="1:10" x14ac:dyDescent="0.45">
      <c r="A236" s="3" t="s">
        <v>217</v>
      </c>
      <c r="B236" s="3" t="s">
        <v>176</v>
      </c>
      <c r="C236" s="3" t="s">
        <v>448</v>
      </c>
      <c r="D236" s="99">
        <v>9.8803852259731464</v>
      </c>
      <c r="E236" s="101">
        <v>92.172136538511495</v>
      </c>
      <c r="F236" s="101">
        <v>92.6</v>
      </c>
      <c r="G236" s="71">
        <v>0.99537944426038338</v>
      </c>
      <c r="H236" s="129">
        <v>0.38372379778051791</v>
      </c>
      <c r="I236" s="104">
        <v>9.3287998828439616</v>
      </c>
      <c r="J236" s="129">
        <v>0.4888613861386138</v>
      </c>
    </row>
    <row r="237" spans="1:10" x14ac:dyDescent="0.45">
      <c r="A237" s="3" t="s">
        <v>217</v>
      </c>
      <c r="B237" s="3" t="s">
        <v>176</v>
      </c>
      <c r="C237" s="3" t="s">
        <v>449</v>
      </c>
      <c r="D237" s="99">
        <v>3.9407369272564821</v>
      </c>
      <c r="E237" s="101">
        <v>5.3687584775575239</v>
      </c>
      <c r="F237" s="101">
        <v>6</v>
      </c>
      <c r="G237" s="71">
        <v>0.89479307959292065</v>
      </c>
      <c r="H237" s="129">
        <v>0.36641221374045801</v>
      </c>
      <c r="I237" s="104">
        <v>1.3623742403163213</v>
      </c>
      <c r="J237" s="129">
        <v>0.61016949152542377</v>
      </c>
    </row>
    <row r="238" spans="1:10" x14ac:dyDescent="0.45">
      <c r="A238" s="3" t="s">
        <v>217</v>
      </c>
      <c r="B238" s="3" t="s">
        <v>176</v>
      </c>
      <c r="C238" s="3" t="s">
        <v>450</v>
      </c>
      <c r="D238" s="99">
        <v>9.9008590224966326</v>
      </c>
      <c r="E238" s="101">
        <v>13.488675289252845</v>
      </c>
      <c r="F238" s="101">
        <v>14.2</v>
      </c>
      <c r="G238" s="71">
        <v>0.9499067105107637</v>
      </c>
      <c r="H238" s="129">
        <v>0.33739837398373984</v>
      </c>
      <c r="I238" s="104">
        <v>1.3623742403163213</v>
      </c>
      <c r="J238" s="129">
        <v>0.26271186440677963</v>
      </c>
    </row>
    <row r="239" spans="1:10" x14ac:dyDescent="0.45">
      <c r="A239" s="3" t="s">
        <v>217</v>
      </c>
      <c r="B239" s="3" t="s">
        <v>176</v>
      </c>
      <c r="C239" s="3" t="s">
        <v>451</v>
      </c>
      <c r="D239" s="99">
        <v>5.9820073549761039</v>
      </c>
      <c r="E239" s="101">
        <v>8.9785191046973569</v>
      </c>
      <c r="F239" s="101">
        <v>9.1999999999999993</v>
      </c>
      <c r="G239" s="71">
        <v>0.97592598964101718</v>
      </c>
      <c r="H239" s="129">
        <v>0.39954853273137697</v>
      </c>
      <c r="I239" s="104">
        <v>1.5009207732298455</v>
      </c>
      <c r="J239" s="129">
        <v>0.72307692307692306</v>
      </c>
    </row>
    <row r="240" spans="1:10" x14ac:dyDescent="0.45">
      <c r="A240" s="3" t="s">
        <v>217</v>
      </c>
      <c r="B240" s="3" t="s">
        <v>176</v>
      </c>
      <c r="C240" s="3" t="s">
        <v>452</v>
      </c>
      <c r="D240" s="99">
        <v>9.3766256042503748</v>
      </c>
      <c r="E240" s="101">
        <v>12.666214936996415</v>
      </c>
      <c r="F240" s="101">
        <v>13.2</v>
      </c>
      <c r="G240" s="71">
        <v>0.95956173765124364</v>
      </c>
      <c r="H240" s="129">
        <v>0.35472370766488415</v>
      </c>
      <c r="I240" s="104">
        <v>1.3508286959068609</v>
      </c>
      <c r="J240" s="129">
        <v>0.25641025641025639</v>
      </c>
    </row>
    <row r="241" spans="1:10" x14ac:dyDescent="0.45">
      <c r="A241" s="3" t="s">
        <v>217</v>
      </c>
      <c r="B241" s="3" t="s">
        <v>176</v>
      </c>
      <c r="C241" s="3" t="s">
        <v>453</v>
      </c>
      <c r="D241" s="99">
        <v>7.6329746542940242</v>
      </c>
      <c r="E241" s="101">
        <v>30.844396746602921</v>
      </c>
      <c r="F241" s="101">
        <v>31.8</v>
      </c>
      <c r="G241" s="71">
        <v>0.96994958322650693</v>
      </c>
      <c r="H241" s="129">
        <v>0.3683223992502343</v>
      </c>
      <c r="I241" s="104">
        <v>4.0409405433111223</v>
      </c>
      <c r="J241" s="129">
        <v>0.42857142857142855</v>
      </c>
    </row>
    <row r="242" spans="1:10" x14ac:dyDescent="0.45">
      <c r="A242" s="3" t="s">
        <v>217</v>
      </c>
      <c r="B242" s="3" t="s">
        <v>176</v>
      </c>
      <c r="C242" s="3" t="s">
        <v>454</v>
      </c>
      <c r="D242" s="99">
        <v>9.0683696612230822</v>
      </c>
      <c r="E242" s="101">
        <v>6.2819558787032399</v>
      </c>
      <c r="F242" s="101">
        <v>6</v>
      </c>
      <c r="G242" s="71">
        <v>1.0469926464505399</v>
      </c>
      <c r="H242" s="129">
        <v>0.32126696832579188</v>
      </c>
      <c r="I242" s="104">
        <v>0.69273266456762095</v>
      </c>
      <c r="J242" s="129">
        <v>0</v>
      </c>
    </row>
    <row r="243" spans="1:10" x14ac:dyDescent="0.45">
      <c r="A243" s="2" t="s">
        <v>215</v>
      </c>
      <c r="B243" s="2" t="s">
        <v>177</v>
      </c>
      <c r="C243" s="2" t="s">
        <v>455</v>
      </c>
      <c r="D243" s="98">
        <v>9.5450298694185545</v>
      </c>
      <c r="E243" s="100">
        <v>99.182309622297694</v>
      </c>
      <c r="F243" s="100">
        <v>101</v>
      </c>
      <c r="G243" s="6">
        <v>0.98200306556730388</v>
      </c>
      <c r="H243" s="128">
        <v>0.34173589229447149</v>
      </c>
      <c r="I243" s="103">
        <v>10.390989968514313</v>
      </c>
      <c r="J243" s="128">
        <v>0.42555555555555552</v>
      </c>
    </row>
    <row r="244" spans="1:10" x14ac:dyDescent="0.45">
      <c r="A244" s="3" t="s">
        <v>217</v>
      </c>
      <c r="B244" s="3" t="s">
        <v>177</v>
      </c>
      <c r="C244" s="3" t="s">
        <v>456</v>
      </c>
      <c r="D244" s="99">
        <v>6.147275111486632</v>
      </c>
      <c r="E244" s="101">
        <v>8.7297574490112257</v>
      </c>
      <c r="F244" s="101">
        <v>9</v>
      </c>
      <c r="G244" s="71">
        <v>0.96997304989013622</v>
      </c>
      <c r="H244" s="129">
        <v>0.38</v>
      </c>
      <c r="I244" s="104">
        <v>1.4201019623636231</v>
      </c>
      <c r="J244" s="129">
        <v>0.26829268292682923</v>
      </c>
    </row>
    <row r="245" spans="1:10" x14ac:dyDescent="0.45">
      <c r="A245" s="3" t="s">
        <v>217</v>
      </c>
      <c r="B245" s="3" t="s">
        <v>177</v>
      </c>
      <c r="C245" s="3" t="s">
        <v>457</v>
      </c>
      <c r="D245" s="99">
        <v>7.7844536218769331</v>
      </c>
      <c r="E245" s="101">
        <v>20.491672138806329</v>
      </c>
      <c r="F245" s="101">
        <v>22</v>
      </c>
      <c r="G245" s="71">
        <v>0.93143964267301493</v>
      </c>
      <c r="H245" s="129">
        <v>0.37450980392156863</v>
      </c>
      <c r="I245" s="104">
        <v>2.63238412535696</v>
      </c>
      <c r="J245" s="129">
        <v>0.15789473684210525</v>
      </c>
    </row>
    <row r="246" spans="1:10" x14ac:dyDescent="0.45">
      <c r="A246" s="3" t="s">
        <v>217</v>
      </c>
      <c r="B246" s="3" t="s">
        <v>177</v>
      </c>
      <c r="C246" s="3" t="s">
        <v>458</v>
      </c>
      <c r="D246" s="99">
        <v>9.8947157579319516</v>
      </c>
      <c r="E246" s="101">
        <v>21.934056998820566</v>
      </c>
      <c r="F246" s="101">
        <v>22</v>
      </c>
      <c r="G246" s="71">
        <v>0.99700259085548026</v>
      </c>
      <c r="H246" s="129">
        <v>0.37252475247524752</v>
      </c>
      <c r="I246" s="104">
        <v>2.2167445266163868</v>
      </c>
      <c r="J246" s="129">
        <v>0.52604166666666663</v>
      </c>
    </row>
    <row r="247" spans="1:10" x14ac:dyDescent="0.45">
      <c r="A247" s="3" t="s">
        <v>217</v>
      </c>
      <c r="B247" s="3" t="s">
        <v>177</v>
      </c>
      <c r="C247" s="3" t="s">
        <v>459</v>
      </c>
      <c r="D247" s="99">
        <v>15.463009231474711</v>
      </c>
      <c r="E247" s="101">
        <v>29.635790724457181</v>
      </c>
      <c r="F247" s="101">
        <v>28.8</v>
      </c>
      <c r="G247" s="71">
        <v>1.0290205112658743</v>
      </c>
      <c r="H247" s="129">
        <v>0.24671385237613752</v>
      </c>
      <c r="I247" s="104">
        <v>1.9165603719704181</v>
      </c>
      <c r="J247" s="129">
        <v>0.55421686746987942</v>
      </c>
    </row>
    <row r="248" spans="1:10" x14ac:dyDescent="0.45">
      <c r="A248" s="3" t="s">
        <v>217</v>
      </c>
      <c r="B248" s="3" t="s">
        <v>177</v>
      </c>
      <c r="C248" s="3" t="s">
        <v>460</v>
      </c>
      <c r="D248" s="99">
        <v>8.3398516231841153</v>
      </c>
      <c r="E248" s="101">
        <v>18.391032311202398</v>
      </c>
      <c r="F248" s="101">
        <v>19.2</v>
      </c>
      <c r="G248" s="71">
        <v>0.95786626620845827</v>
      </c>
      <c r="H248" s="129">
        <v>0.38964577656675747</v>
      </c>
      <c r="I248" s="104">
        <v>2.2051989822069267</v>
      </c>
      <c r="J248" s="129">
        <v>0.63350785340314131</v>
      </c>
    </row>
    <row r="249" spans="1:10" x14ac:dyDescent="0.45">
      <c r="A249" s="2" t="s">
        <v>215</v>
      </c>
      <c r="B249" s="2" t="s">
        <v>178</v>
      </c>
      <c r="C249" s="2" t="s">
        <v>461</v>
      </c>
      <c r="D249" s="98">
        <v>12.445016568235816</v>
      </c>
      <c r="E249" s="100">
        <v>62.071700312895743</v>
      </c>
      <c r="F249" s="100">
        <v>63.8</v>
      </c>
      <c r="G249" s="6">
        <v>0.97291066321153208</v>
      </c>
      <c r="H249" s="128">
        <v>0.30554414784394252</v>
      </c>
      <c r="I249" s="103">
        <v>4.9876751848868706</v>
      </c>
      <c r="J249" s="128">
        <v>0.33101851851851849</v>
      </c>
    </row>
    <row r="250" spans="1:10" x14ac:dyDescent="0.45">
      <c r="A250" s="3" t="s">
        <v>217</v>
      </c>
      <c r="B250" s="3" t="s">
        <v>178</v>
      </c>
      <c r="C250" s="3" t="s">
        <v>462</v>
      </c>
      <c r="D250" s="99">
        <v>13.776954909660056</v>
      </c>
      <c r="E250" s="101">
        <v>50.422794981506307</v>
      </c>
      <c r="F250" s="101">
        <v>51.8</v>
      </c>
      <c r="G250" s="71">
        <v>0.9734130305310098</v>
      </c>
      <c r="H250" s="129">
        <v>0.30826271186440679</v>
      </c>
      <c r="I250" s="104">
        <v>3.6599375777989307</v>
      </c>
      <c r="J250" s="129">
        <v>0.45110410094637221</v>
      </c>
    </row>
    <row r="251" spans="1:10" x14ac:dyDescent="0.45">
      <c r="A251" s="3" t="s">
        <v>217</v>
      </c>
      <c r="B251" s="3" t="s">
        <v>178</v>
      </c>
      <c r="C251" s="3" t="s">
        <v>463</v>
      </c>
      <c r="D251" s="99">
        <v>8.4546698000180314</v>
      </c>
      <c r="E251" s="101">
        <v>7.8091012514745142</v>
      </c>
      <c r="F251" s="101">
        <v>8</v>
      </c>
      <c r="G251" s="71">
        <v>0.97613765643431427</v>
      </c>
      <c r="H251" s="129">
        <v>0.26884422110552764</v>
      </c>
      <c r="I251" s="104">
        <v>0.92364355275682797</v>
      </c>
      <c r="J251" s="129">
        <v>0</v>
      </c>
    </row>
    <row r="252" spans="1:10" x14ac:dyDescent="0.45">
      <c r="A252" s="3" t="s">
        <v>217</v>
      </c>
      <c r="B252" s="3" t="s">
        <v>178</v>
      </c>
      <c r="C252" s="3" t="s">
        <v>464</v>
      </c>
      <c r="D252" s="99">
        <v>9.5022533461197902</v>
      </c>
      <c r="E252" s="101">
        <v>3.8398040799149236</v>
      </c>
      <c r="F252" s="101">
        <v>4</v>
      </c>
      <c r="G252" s="71">
        <v>0.95995101997873089</v>
      </c>
      <c r="H252" s="129">
        <v>0.36912751677852351</v>
      </c>
      <c r="I252" s="104">
        <v>0.40409405433111223</v>
      </c>
      <c r="J252" s="129">
        <v>0</v>
      </c>
    </row>
    <row r="253" spans="1:10" x14ac:dyDescent="0.45">
      <c r="A253" s="2" t="s">
        <v>215</v>
      </c>
      <c r="B253" s="2" t="s">
        <v>179</v>
      </c>
      <c r="C253" s="2" t="s">
        <v>465</v>
      </c>
      <c r="D253" s="98">
        <v>8.5909339054658407</v>
      </c>
      <c r="E253" s="100">
        <v>67.347979059595957</v>
      </c>
      <c r="F253" s="100">
        <v>70</v>
      </c>
      <c r="G253" s="6">
        <v>0.9621139865656565</v>
      </c>
      <c r="H253" s="128">
        <v>0.32293178519593613</v>
      </c>
      <c r="I253" s="103">
        <v>7.8394246540235768</v>
      </c>
      <c r="J253" s="128">
        <v>0.26656848306332842</v>
      </c>
    </row>
    <row r="254" spans="1:10" x14ac:dyDescent="0.45">
      <c r="A254" s="3" t="s">
        <v>217</v>
      </c>
      <c r="B254" s="3" t="s">
        <v>179</v>
      </c>
      <c r="C254" s="3" t="s">
        <v>466</v>
      </c>
      <c r="D254" s="99">
        <v>5.7357434371425642</v>
      </c>
      <c r="E254" s="101">
        <v>0.9271119280472031</v>
      </c>
      <c r="F254" s="101">
        <v>1</v>
      </c>
      <c r="G254" s="71">
        <v>0.9271119280472031</v>
      </c>
      <c r="H254" s="129">
        <v>0.2</v>
      </c>
      <c r="I254" s="104">
        <v>0.16163762173244489</v>
      </c>
      <c r="J254" s="129">
        <v>0</v>
      </c>
    </row>
    <row r="255" spans="1:10" x14ac:dyDescent="0.45">
      <c r="A255" s="3" t="s">
        <v>217</v>
      </c>
      <c r="B255" s="3" t="s">
        <v>179</v>
      </c>
      <c r="C255" s="3" t="s">
        <v>467</v>
      </c>
      <c r="D255" s="99">
        <v>9.4483285496962459</v>
      </c>
      <c r="E255" s="101">
        <v>43.30718045567896</v>
      </c>
      <c r="F255" s="101">
        <v>45.6</v>
      </c>
      <c r="G255" s="71">
        <v>0.94971886964208241</v>
      </c>
      <c r="H255" s="129">
        <v>0.31639063392347228</v>
      </c>
      <c r="I255" s="104">
        <v>4.5835811305557579</v>
      </c>
      <c r="J255" s="129">
        <v>0.45591939546599503</v>
      </c>
    </row>
    <row r="256" spans="1:10" x14ac:dyDescent="0.45">
      <c r="A256" s="3" t="s">
        <v>217</v>
      </c>
      <c r="B256" s="3" t="s">
        <v>179</v>
      </c>
      <c r="C256" s="3" t="s">
        <v>468</v>
      </c>
      <c r="D256" s="99">
        <v>7.4699898487384369</v>
      </c>
      <c r="E256" s="101">
        <v>23.113686675869801</v>
      </c>
      <c r="F256" s="101">
        <v>23.4</v>
      </c>
      <c r="G256" s="71">
        <v>0.98776438785768383</v>
      </c>
      <c r="H256" s="129">
        <v>0.33989637305699483</v>
      </c>
      <c r="I256" s="104">
        <v>3.0942059017353736</v>
      </c>
      <c r="J256" s="129">
        <v>0</v>
      </c>
    </row>
    <row r="257" spans="1:10" x14ac:dyDescent="0.45">
      <c r="A257" s="2" t="s">
        <v>215</v>
      </c>
      <c r="B257" s="2" t="s">
        <v>180</v>
      </c>
      <c r="C257" s="2" t="s">
        <v>469</v>
      </c>
      <c r="D257" s="98">
        <v>8.8833533809784857</v>
      </c>
      <c r="E257" s="100">
        <v>93.332467378165347</v>
      </c>
      <c r="F257" s="100">
        <v>95</v>
      </c>
      <c r="G257" s="6">
        <v>0.98244702503331949</v>
      </c>
      <c r="H257" s="128">
        <v>0.32981316003249389</v>
      </c>
      <c r="I257" s="103">
        <v>10.506445412608919</v>
      </c>
      <c r="J257" s="128">
        <v>0.60439560439560436</v>
      </c>
    </row>
    <row r="258" spans="1:10" x14ac:dyDescent="0.45">
      <c r="A258" s="3" t="s">
        <v>217</v>
      </c>
      <c r="B258" s="3" t="s">
        <v>180</v>
      </c>
      <c r="C258" s="3" t="s">
        <v>470</v>
      </c>
      <c r="D258" s="99">
        <v>8.1669306620837521</v>
      </c>
      <c r="E258" s="101">
        <v>18.1039988444297</v>
      </c>
      <c r="F258" s="101">
        <v>19</v>
      </c>
      <c r="G258" s="71">
        <v>0.95284204444366838</v>
      </c>
      <c r="H258" s="129">
        <v>0.35392320534223703</v>
      </c>
      <c r="I258" s="104">
        <v>2.2167445266163868</v>
      </c>
      <c r="J258" s="129">
        <v>0.63541666666666674</v>
      </c>
    </row>
    <row r="259" spans="1:10" x14ac:dyDescent="0.45">
      <c r="A259" s="3" t="s">
        <v>217</v>
      </c>
      <c r="B259" s="3" t="s">
        <v>180</v>
      </c>
      <c r="C259" s="3" t="s">
        <v>471</v>
      </c>
      <c r="D259" s="99">
        <v>6.96323947649699</v>
      </c>
      <c r="E259" s="101">
        <v>6.6727344205970835</v>
      </c>
      <c r="F259" s="101">
        <v>7</v>
      </c>
      <c r="G259" s="71">
        <v>0.95324777437101194</v>
      </c>
      <c r="H259" s="129">
        <v>0.35522388059701493</v>
      </c>
      <c r="I259" s="104">
        <v>0.95828018598520881</v>
      </c>
      <c r="J259" s="129">
        <v>0.37349397590361449</v>
      </c>
    </row>
    <row r="260" spans="1:10" x14ac:dyDescent="0.45">
      <c r="A260" s="3" t="s">
        <v>217</v>
      </c>
      <c r="B260" s="3" t="s">
        <v>180</v>
      </c>
      <c r="C260" s="3" t="s">
        <v>472</v>
      </c>
      <c r="D260" s="99">
        <v>9.3243125997713499</v>
      </c>
      <c r="E260" s="101">
        <v>59.640462925426341</v>
      </c>
      <c r="F260" s="101">
        <v>60</v>
      </c>
      <c r="G260" s="71">
        <v>0.99400771542377231</v>
      </c>
      <c r="H260" s="129">
        <v>0.3188174190970835</v>
      </c>
      <c r="I260" s="104">
        <v>6.3962316028410333</v>
      </c>
      <c r="J260" s="129">
        <v>0.61010830324909748</v>
      </c>
    </row>
    <row r="261" spans="1:10" x14ac:dyDescent="0.45">
      <c r="A261" s="3" t="s">
        <v>217</v>
      </c>
      <c r="B261" s="3" t="s">
        <v>180</v>
      </c>
      <c r="C261" s="3" t="s">
        <v>473</v>
      </c>
      <c r="D261" s="99">
        <v>9.5331213919476987</v>
      </c>
      <c r="E261" s="101">
        <v>8.9152711877121984</v>
      </c>
      <c r="F261" s="101">
        <v>9</v>
      </c>
      <c r="G261" s="71">
        <v>0.99058568752357756</v>
      </c>
      <c r="H261" s="129">
        <v>0.34765625</v>
      </c>
      <c r="I261" s="104">
        <v>0.93518909716628829</v>
      </c>
      <c r="J261" s="129">
        <v>0.72839506172839508</v>
      </c>
    </row>
    <row r="262" spans="1:10" x14ac:dyDescent="0.45">
      <c r="A262" s="2" t="s">
        <v>215</v>
      </c>
      <c r="B262" s="2" t="s">
        <v>181</v>
      </c>
      <c r="C262" s="2" t="s">
        <v>474</v>
      </c>
      <c r="D262" s="98">
        <v>10.219605676873931</v>
      </c>
      <c r="E262" s="100">
        <v>49.674173610788358</v>
      </c>
      <c r="F262" s="100">
        <v>49.8</v>
      </c>
      <c r="G262" s="6">
        <v>0.99747336567848111</v>
      </c>
      <c r="H262" s="128">
        <v>0.22451728783116301</v>
      </c>
      <c r="I262" s="103">
        <v>4.8606741963828064</v>
      </c>
      <c r="J262" s="128">
        <v>0.41330166270783852</v>
      </c>
    </row>
    <row r="263" spans="1:10" x14ac:dyDescent="0.45">
      <c r="A263" s="3" t="s">
        <v>217</v>
      </c>
      <c r="B263" s="3" t="s">
        <v>181</v>
      </c>
      <c r="C263" s="3" t="s">
        <v>475</v>
      </c>
      <c r="D263" s="99">
        <v>31.561858910459282</v>
      </c>
      <c r="E263" s="101">
        <v>2.9151907495666354</v>
      </c>
      <c r="F263" s="101">
        <v>3</v>
      </c>
      <c r="G263" s="71">
        <v>0.97173024985554513</v>
      </c>
      <c r="H263" s="129">
        <v>0.29126213592233008</v>
      </c>
      <c r="I263" s="104">
        <v>9.2364355275682777E-2</v>
      </c>
      <c r="J263" s="129">
        <v>0</v>
      </c>
    </row>
    <row r="264" spans="1:10" x14ac:dyDescent="0.45">
      <c r="A264" s="3" t="s">
        <v>217</v>
      </c>
      <c r="B264" s="3" t="s">
        <v>181</v>
      </c>
      <c r="C264" s="3" t="s">
        <v>476</v>
      </c>
      <c r="D264" s="99">
        <v>9.4641458380437342</v>
      </c>
      <c r="E264" s="101">
        <v>40.6479623783165</v>
      </c>
      <c r="F264" s="101">
        <v>40.6</v>
      </c>
      <c r="G264" s="71">
        <v>1.0011813393674014</v>
      </c>
      <c r="H264" s="129">
        <v>0.21790090570058604</v>
      </c>
      <c r="I264" s="104">
        <v>4.2949425203192506</v>
      </c>
      <c r="J264" s="129">
        <v>0.43817204301075263</v>
      </c>
    </row>
    <row r="265" spans="1:10" x14ac:dyDescent="0.45">
      <c r="A265" s="3" t="s">
        <v>217</v>
      </c>
      <c r="B265" s="3" t="s">
        <v>181</v>
      </c>
      <c r="C265" s="3" t="s">
        <v>477</v>
      </c>
      <c r="D265" s="99" t="s">
        <v>220</v>
      </c>
      <c r="E265" s="101" t="e">
        <v>#DIV/0!</v>
      </c>
      <c r="F265" s="101">
        <v>0</v>
      </c>
      <c r="G265" s="71" t="e">
        <v>#DIV/0!</v>
      </c>
      <c r="H265" s="129">
        <v>0.27906976744186046</v>
      </c>
      <c r="I265" s="104">
        <v>0</v>
      </c>
      <c r="J265" s="129" t="s">
        <v>220</v>
      </c>
    </row>
    <row r="266" spans="1:10" x14ac:dyDescent="0.45">
      <c r="A266" s="3" t="s">
        <v>217</v>
      </c>
      <c r="B266" s="3" t="s">
        <v>181</v>
      </c>
      <c r="C266" s="3" t="s">
        <v>478</v>
      </c>
      <c r="D266" s="99">
        <v>12.909679681170267</v>
      </c>
      <c r="E266" s="101">
        <v>6.1110204829052295</v>
      </c>
      <c r="F266" s="101">
        <v>6.2</v>
      </c>
      <c r="G266" s="71">
        <v>0.98564846498471437</v>
      </c>
      <c r="H266" s="129">
        <v>0.22981366459627328</v>
      </c>
      <c r="I266" s="104">
        <v>0.47336732078787436</v>
      </c>
      <c r="J266" s="129">
        <v>0.26829268292682928</v>
      </c>
    </row>
    <row r="267" spans="1:10" x14ac:dyDescent="0.45">
      <c r="A267" s="2" t="s">
        <v>215</v>
      </c>
      <c r="B267" s="2" t="s">
        <v>182</v>
      </c>
      <c r="C267" s="2" t="s">
        <v>479</v>
      </c>
      <c r="D267" s="98">
        <v>11.045929680769138</v>
      </c>
      <c r="E267" s="100">
        <v>404.40166247538821</v>
      </c>
      <c r="F267" s="100">
        <v>407.2</v>
      </c>
      <c r="G267" s="6">
        <v>0.99312785480203392</v>
      </c>
      <c r="H267" s="128">
        <v>0.30725730442978322</v>
      </c>
      <c r="I267" s="103">
        <v>36.610921322398767</v>
      </c>
      <c r="J267" s="128">
        <v>0.72784610532954908</v>
      </c>
    </row>
    <row r="268" spans="1:10" x14ac:dyDescent="0.45">
      <c r="A268" s="3" t="s">
        <v>217</v>
      </c>
      <c r="B268" s="3" t="s">
        <v>182</v>
      </c>
      <c r="C268" s="3" t="s">
        <v>480</v>
      </c>
      <c r="D268" s="99">
        <v>10.426849185141423</v>
      </c>
      <c r="E268" s="101">
        <v>193.33614241037995</v>
      </c>
      <c r="F268" s="101">
        <v>196</v>
      </c>
      <c r="G268" s="71">
        <v>0.98640888984887731</v>
      </c>
      <c r="H268" s="129">
        <v>0.31486083499005962</v>
      </c>
      <c r="I268" s="104">
        <v>18.542144321593319</v>
      </c>
      <c r="J268" s="129">
        <v>0.75840597758405981</v>
      </c>
    </row>
    <row r="269" spans="1:10" x14ac:dyDescent="0.45">
      <c r="A269" s="3" t="s">
        <v>217</v>
      </c>
      <c r="B269" s="3" t="s">
        <v>182</v>
      </c>
      <c r="C269" s="3" t="s">
        <v>481</v>
      </c>
      <c r="D269" s="99">
        <v>11.612368538860821</v>
      </c>
      <c r="E269" s="101">
        <v>85.939585781904626</v>
      </c>
      <c r="F269" s="101">
        <v>86</v>
      </c>
      <c r="G269" s="71">
        <v>0.99929750909191428</v>
      </c>
      <c r="H269" s="129">
        <v>0.27936721642544599</v>
      </c>
      <c r="I269" s="104">
        <v>7.4006939664640843</v>
      </c>
      <c r="J269" s="129">
        <v>0.80343213728549145</v>
      </c>
    </row>
    <row r="270" spans="1:10" x14ac:dyDescent="0.45">
      <c r="A270" s="3" t="s">
        <v>217</v>
      </c>
      <c r="B270" s="3" t="s">
        <v>182</v>
      </c>
      <c r="C270" s="3" t="s">
        <v>482</v>
      </c>
      <c r="D270" s="99">
        <v>8.6514169004105561</v>
      </c>
      <c r="E270" s="101">
        <v>22.374311238371877</v>
      </c>
      <c r="F270" s="101">
        <v>22</v>
      </c>
      <c r="G270" s="71">
        <v>1.0170141471987217</v>
      </c>
      <c r="H270" s="129">
        <v>0.3148316651501365</v>
      </c>
      <c r="I270" s="104">
        <v>2.5862019477191183</v>
      </c>
      <c r="J270" s="129">
        <v>0.4419642857142857</v>
      </c>
    </row>
    <row r="271" spans="1:10" x14ac:dyDescent="0.45">
      <c r="A271" s="3" t="s">
        <v>217</v>
      </c>
      <c r="B271" s="3" t="s">
        <v>182</v>
      </c>
      <c r="C271" s="3" t="s">
        <v>483</v>
      </c>
      <c r="D271" s="99">
        <v>12.713825153257238</v>
      </c>
      <c r="E271" s="101">
        <v>102.75162304473182</v>
      </c>
      <c r="F271" s="101">
        <v>103.2</v>
      </c>
      <c r="G271" s="71">
        <v>0.9956552620613548</v>
      </c>
      <c r="H271" s="129">
        <v>0.31077166183829341</v>
      </c>
      <c r="I271" s="104">
        <v>8.0818810866222428</v>
      </c>
      <c r="J271" s="129">
        <v>0.68</v>
      </c>
    </row>
    <row r="272" spans="1:10" x14ac:dyDescent="0.45">
      <c r="A272" s="2" t="s">
        <v>215</v>
      </c>
      <c r="B272" s="2" t="s">
        <v>183</v>
      </c>
      <c r="C272" s="2" t="s">
        <v>484</v>
      </c>
      <c r="D272" s="98">
        <v>10.352940240162411</v>
      </c>
      <c r="E272" s="100">
        <v>64.546378908093473</v>
      </c>
      <c r="F272" s="100">
        <v>66.8</v>
      </c>
      <c r="G272" s="6">
        <v>0.96626315730678858</v>
      </c>
      <c r="H272" s="128">
        <v>0.32173174872665533</v>
      </c>
      <c r="I272" s="103">
        <v>6.2345939811085884</v>
      </c>
      <c r="J272" s="128">
        <v>0.74444444444444458</v>
      </c>
    </row>
    <row r="273" spans="1:10" x14ac:dyDescent="0.45">
      <c r="A273" s="3" t="s">
        <v>217</v>
      </c>
      <c r="B273" s="3" t="s">
        <v>183</v>
      </c>
      <c r="C273" s="3" t="s">
        <v>485</v>
      </c>
      <c r="D273" s="99">
        <v>17.532015559286322</v>
      </c>
      <c r="E273" s="101">
        <v>39.876082852736737</v>
      </c>
      <c r="F273" s="101">
        <v>40.799999999999997</v>
      </c>
      <c r="G273" s="71">
        <v>0.97735497188080245</v>
      </c>
      <c r="H273" s="129">
        <v>0.28043143297380585</v>
      </c>
      <c r="I273" s="104">
        <v>2.2744722486636886</v>
      </c>
      <c r="J273" s="129">
        <v>0.59898477157360408</v>
      </c>
    </row>
    <row r="274" spans="1:10" x14ac:dyDescent="0.45">
      <c r="A274" s="3" t="s">
        <v>217</v>
      </c>
      <c r="B274" s="3" t="s">
        <v>183</v>
      </c>
      <c r="C274" s="3" t="s">
        <v>486</v>
      </c>
      <c r="D274" s="99">
        <v>7.8336231005025097</v>
      </c>
      <c r="E274" s="101">
        <v>3.708181179146874</v>
      </c>
      <c r="F274" s="101">
        <v>4</v>
      </c>
      <c r="G274" s="71">
        <v>0.92704529478671849</v>
      </c>
      <c r="H274" s="129">
        <v>0.502092050209205</v>
      </c>
      <c r="I274" s="104">
        <v>0.4733673207878743</v>
      </c>
      <c r="J274" s="129">
        <v>1</v>
      </c>
    </row>
    <row r="275" spans="1:10" x14ac:dyDescent="0.45">
      <c r="A275" s="3" t="s">
        <v>217</v>
      </c>
      <c r="B275" s="3" t="s">
        <v>183</v>
      </c>
      <c r="C275" s="3" t="s">
        <v>487</v>
      </c>
      <c r="D275" s="99">
        <v>6.3969423182057765</v>
      </c>
      <c r="E275" s="101">
        <v>6.3516316192856888</v>
      </c>
      <c r="F275" s="101">
        <v>6</v>
      </c>
      <c r="G275" s="71">
        <v>1.0586052698809481</v>
      </c>
      <c r="H275" s="129">
        <v>0.32432432432432434</v>
      </c>
      <c r="I275" s="104">
        <v>0.9929168192135901</v>
      </c>
      <c r="J275" s="129">
        <v>0.48837209302325579</v>
      </c>
    </row>
    <row r="276" spans="1:10" x14ac:dyDescent="0.45">
      <c r="A276" s="3" t="s">
        <v>217</v>
      </c>
      <c r="B276" s="3" t="s">
        <v>183</v>
      </c>
      <c r="C276" s="3" t="s">
        <v>488</v>
      </c>
      <c r="D276" s="99">
        <v>4.424208915798638</v>
      </c>
      <c r="E276" s="101">
        <v>3.83099253855627</v>
      </c>
      <c r="F276" s="101">
        <v>4</v>
      </c>
      <c r="G276" s="71">
        <v>0.95774813463906749</v>
      </c>
      <c r="H276" s="129">
        <v>0.45535714285714285</v>
      </c>
      <c r="I276" s="104">
        <v>0.86591583070952616</v>
      </c>
      <c r="J276" s="129">
        <v>1</v>
      </c>
    </row>
    <row r="277" spans="1:10" x14ac:dyDescent="0.45">
      <c r="A277" s="3" t="s">
        <v>217</v>
      </c>
      <c r="B277" s="3" t="s">
        <v>183</v>
      </c>
      <c r="C277" s="3" t="s">
        <v>489</v>
      </c>
      <c r="D277" s="99">
        <v>6.6216270165751681</v>
      </c>
      <c r="E277" s="101">
        <v>10.779490718367898</v>
      </c>
      <c r="F277" s="101">
        <v>12</v>
      </c>
      <c r="G277" s="71">
        <v>0.8982908931973248</v>
      </c>
      <c r="H277" s="129">
        <v>0.30900243309002434</v>
      </c>
      <c r="I277" s="104">
        <v>1.6279217617339092</v>
      </c>
      <c r="J277" s="129">
        <v>0.8936170212765957</v>
      </c>
    </row>
    <row r="278" spans="1:10" x14ac:dyDescent="0.45">
      <c r="A278" s="2" t="s">
        <v>215</v>
      </c>
      <c r="B278" s="2" t="s">
        <v>184</v>
      </c>
      <c r="C278" s="2" t="s">
        <v>490</v>
      </c>
      <c r="D278" s="98">
        <v>10.553063946923874</v>
      </c>
      <c r="E278" s="100">
        <v>120.2569371651684</v>
      </c>
      <c r="F278" s="100">
        <v>125</v>
      </c>
      <c r="G278" s="6">
        <v>0.96205549732134721</v>
      </c>
      <c r="H278" s="128">
        <v>0.32362073083353238</v>
      </c>
      <c r="I278" s="103">
        <v>11.395452332137364</v>
      </c>
      <c r="J278" s="128">
        <v>0.69503546099290792</v>
      </c>
    </row>
    <row r="279" spans="1:10" x14ac:dyDescent="0.45">
      <c r="A279" s="3" t="s">
        <v>217</v>
      </c>
      <c r="B279" s="3" t="s">
        <v>184</v>
      </c>
      <c r="C279" s="3" t="s">
        <v>491</v>
      </c>
      <c r="D279" s="99">
        <v>12.474668082452562</v>
      </c>
      <c r="E279" s="101">
        <v>53.001875036837973</v>
      </c>
      <c r="F279" s="101">
        <v>54.8</v>
      </c>
      <c r="G279" s="71">
        <v>0.96718750067222581</v>
      </c>
      <c r="H279" s="129">
        <v>0.32156488549618323</v>
      </c>
      <c r="I279" s="104">
        <v>4.2487603426814085</v>
      </c>
      <c r="J279" s="129">
        <v>0.92934782608695654</v>
      </c>
    </row>
    <row r="280" spans="1:10" x14ac:dyDescent="0.45">
      <c r="A280" s="3" t="s">
        <v>217</v>
      </c>
      <c r="B280" s="3" t="s">
        <v>184</v>
      </c>
      <c r="C280" s="3" t="s">
        <v>492</v>
      </c>
      <c r="D280" s="99">
        <v>7.3141737202366315</v>
      </c>
      <c r="E280" s="101">
        <v>20.182622083814461</v>
      </c>
      <c r="F280" s="101">
        <v>22</v>
      </c>
      <c r="G280" s="71">
        <v>0.91739191290065736</v>
      </c>
      <c r="H280" s="129">
        <v>0.31835686777920413</v>
      </c>
      <c r="I280" s="104">
        <v>2.7593851138610233</v>
      </c>
      <c r="J280" s="129">
        <v>0.56903765690376573</v>
      </c>
    </row>
    <row r="281" spans="1:10" x14ac:dyDescent="0.45">
      <c r="A281" s="3" t="s">
        <v>217</v>
      </c>
      <c r="B281" s="3" t="s">
        <v>184</v>
      </c>
      <c r="C281" s="3" t="s">
        <v>493</v>
      </c>
      <c r="D281" s="99">
        <v>8.7907890310333343</v>
      </c>
      <c r="E281" s="101">
        <v>25.678094623454047</v>
      </c>
      <c r="F281" s="101">
        <v>26.2</v>
      </c>
      <c r="G281" s="71">
        <v>0.9800799474600782</v>
      </c>
      <c r="H281" s="129">
        <v>0.32185273159144895</v>
      </c>
      <c r="I281" s="104">
        <v>2.9210227355934686</v>
      </c>
      <c r="J281" s="129">
        <v>0.68379446640316199</v>
      </c>
    </row>
    <row r="282" spans="1:10" x14ac:dyDescent="0.45">
      <c r="A282" s="3" t="s">
        <v>217</v>
      </c>
      <c r="B282" s="3" t="s">
        <v>184</v>
      </c>
      <c r="C282" s="3" t="s">
        <v>494</v>
      </c>
      <c r="D282" s="99">
        <v>10.795965162169457</v>
      </c>
      <c r="E282" s="101">
        <v>10.594850093939213</v>
      </c>
      <c r="F282" s="101">
        <v>11</v>
      </c>
      <c r="G282" s="71">
        <v>0.9631681903581103</v>
      </c>
      <c r="H282" s="129">
        <v>0.39357429718875503</v>
      </c>
      <c r="I282" s="104">
        <v>0.98137127480412967</v>
      </c>
      <c r="J282" s="129">
        <v>0.34117647058823525</v>
      </c>
    </row>
    <row r="283" spans="1:10" x14ac:dyDescent="0.45">
      <c r="A283" s="3" t="s">
        <v>217</v>
      </c>
      <c r="B283" s="3" t="s">
        <v>184</v>
      </c>
      <c r="C283" s="3" t="s">
        <v>495</v>
      </c>
      <c r="D283" s="99">
        <v>33.631268633198886</v>
      </c>
      <c r="E283" s="101">
        <v>4.6594956666130631</v>
      </c>
      <c r="F283" s="101">
        <v>5</v>
      </c>
      <c r="G283" s="71">
        <v>0.93189913332261265</v>
      </c>
      <c r="H283" s="129">
        <v>0.36249999999999999</v>
      </c>
      <c r="I283" s="104">
        <v>0.1385465329135242</v>
      </c>
      <c r="J283" s="129">
        <v>0.5</v>
      </c>
    </row>
    <row r="284" spans="1:10" x14ac:dyDescent="0.45">
      <c r="A284" s="3" t="s">
        <v>217</v>
      </c>
      <c r="B284" s="3" t="s">
        <v>184</v>
      </c>
      <c r="C284" s="3" t="s">
        <v>496</v>
      </c>
      <c r="D284" s="99">
        <v>17.929334963254071</v>
      </c>
      <c r="E284" s="101">
        <v>1.8630353974530602</v>
      </c>
      <c r="F284" s="101">
        <v>2</v>
      </c>
      <c r="G284" s="71">
        <v>0.93151769872653012</v>
      </c>
      <c r="H284" s="129">
        <v>0.18421052631578946</v>
      </c>
      <c r="I284" s="104">
        <v>0.10390989968514315</v>
      </c>
      <c r="J284" s="129">
        <v>0</v>
      </c>
    </row>
    <row r="285" spans="1:10" x14ac:dyDescent="0.45">
      <c r="A285" s="3" t="s">
        <v>217</v>
      </c>
      <c r="B285" s="3" t="s">
        <v>184</v>
      </c>
      <c r="C285" s="3" t="s">
        <v>497</v>
      </c>
      <c r="D285" s="99">
        <v>22.782714153596899</v>
      </c>
      <c r="E285" s="101">
        <v>1.0521553521135751</v>
      </c>
      <c r="F285" s="101">
        <v>1</v>
      </c>
      <c r="G285" s="71">
        <v>1.0521553521135751</v>
      </c>
      <c r="H285" s="129">
        <v>0.27083333333333331</v>
      </c>
      <c r="I285" s="104">
        <v>4.6182177637841389E-2</v>
      </c>
      <c r="J285" s="129">
        <v>0</v>
      </c>
    </row>
    <row r="286" spans="1:10" x14ac:dyDescent="0.45">
      <c r="A286" s="3" t="s">
        <v>217</v>
      </c>
      <c r="B286" s="3" t="s">
        <v>184</v>
      </c>
      <c r="C286" s="3" t="s">
        <v>498</v>
      </c>
      <c r="D286" s="99">
        <v>16.430116683345204</v>
      </c>
      <c r="E286" s="101">
        <v>3.2248089109430165</v>
      </c>
      <c r="F286" s="101">
        <v>3</v>
      </c>
      <c r="G286" s="71">
        <v>1.0749363036476722</v>
      </c>
      <c r="H286" s="129">
        <v>0.27272727272727271</v>
      </c>
      <c r="I286" s="104">
        <v>0.19627425496082596</v>
      </c>
      <c r="J286" s="129">
        <v>0</v>
      </c>
    </row>
    <row r="287" spans="1:10" x14ac:dyDescent="0.45">
      <c r="A287" s="2" t="s">
        <v>215</v>
      </c>
      <c r="B287" s="2" t="s">
        <v>185</v>
      </c>
      <c r="C287" s="2" t="s">
        <v>499</v>
      </c>
      <c r="D287" s="98">
        <v>6.7594500582057986</v>
      </c>
      <c r="E287" s="100">
        <v>116.12579787585005</v>
      </c>
      <c r="F287" s="100">
        <v>119.8</v>
      </c>
      <c r="G287" s="6">
        <v>0.96933053318739615</v>
      </c>
      <c r="H287" s="128">
        <v>0.31111972103835722</v>
      </c>
      <c r="I287" s="103">
        <v>17.179770081276999</v>
      </c>
      <c r="J287" s="128">
        <v>0.52889784946236562</v>
      </c>
    </row>
    <row r="288" spans="1:10" x14ac:dyDescent="0.45">
      <c r="A288" s="3" t="s">
        <v>217</v>
      </c>
      <c r="B288" s="3" t="s">
        <v>185</v>
      </c>
      <c r="C288" s="3" t="s">
        <v>500</v>
      </c>
      <c r="D288" s="99">
        <v>6.6791401844564993</v>
      </c>
      <c r="E288" s="101">
        <v>5.9378018404823347</v>
      </c>
      <c r="F288" s="101">
        <v>6</v>
      </c>
      <c r="G288" s="71">
        <v>0.98963364008038912</v>
      </c>
      <c r="H288" s="129">
        <v>0.46719160104986879</v>
      </c>
      <c r="I288" s="104">
        <v>0.8890069195284469</v>
      </c>
      <c r="J288" s="129">
        <v>0.93506493506493504</v>
      </c>
    </row>
    <row r="289" spans="1:10" x14ac:dyDescent="0.45">
      <c r="A289" s="3" t="s">
        <v>217</v>
      </c>
      <c r="B289" s="3" t="s">
        <v>185</v>
      </c>
      <c r="C289" s="3" t="s">
        <v>501</v>
      </c>
      <c r="D289" s="99">
        <v>6.8147980957984204</v>
      </c>
      <c r="E289" s="101">
        <v>90.797359381254637</v>
      </c>
      <c r="F289" s="101">
        <v>93</v>
      </c>
      <c r="G289" s="71">
        <v>0.97631569227155524</v>
      </c>
      <c r="H289" s="129">
        <v>0.28648788035069622</v>
      </c>
      <c r="I289" s="104">
        <v>13.323558248517243</v>
      </c>
      <c r="J289" s="129">
        <v>0.46013864818024269</v>
      </c>
    </row>
    <row r="290" spans="1:10" x14ac:dyDescent="0.45">
      <c r="A290" s="3" t="s">
        <v>217</v>
      </c>
      <c r="B290" s="3" t="s">
        <v>185</v>
      </c>
      <c r="C290" s="3" t="s">
        <v>502</v>
      </c>
      <c r="D290" s="99">
        <v>7.6862233140019596</v>
      </c>
      <c r="E290" s="101">
        <v>7.0105889764142901</v>
      </c>
      <c r="F290" s="101">
        <v>7.8</v>
      </c>
      <c r="G290" s="71">
        <v>0.89879345851465264</v>
      </c>
      <c r="H290" s="129">
        <v>0.37391304347826088</v>
      </c>
      <c r="I290" s="104">
        <v>0.91209800834736754</v>
      </c>
      <c r="J290" s="129">
        <v>0.86075949367088611</v>
      </c>
    </row>
    <row r="291" spans="1:10" x14ac:dyDescent="0.45">
      <c r="A291" s="3" t="s">
        <v>217</v>
      </c>
      <c r="B291" s="3" t="s">
        <v>185</v>
      </c>
      <c r="C291" s="3" t="s">
        <v>503</v>
      </c>
      <c r="D291" s="99">
        <v>6.9515719864063925</v>
      </c>
      <c r="E291" s="101">
        <v>5.6984374990077002</v>
      </c>
      <c r="F291" s="101">
        <v>6</v>
      </c>
      <c r="G291" s="71">
        <v>0.94973958316795004</v>
      </c>
      <c r="H291" s="129">
        <v>0.34854771784232363</v>
      </c>
      <c r="I291" s="104">
        <v>0.81973365307168478</v>
      </c>
      <c r="J291" s="129">
        <v>0.45070422535211263</v>
      </c>
    </row>
    <row r="292" spans="1:10" x14ac:dyDescent="0.45">
      <c r="A292" s="3" t="s">
        <v>217</v>
      </c>
      <c r="B292" s="3" t="s">
        <v>185</v>
      </c>
      <c r="C292" s="3" t="s">
        <v>504</v>
      </c>
      <c r="D292" s="99">
        <v>10.037551014999487</v>
      </c>
      <c r="E292" s="101">
        <v>2.7813357841416093</v>
      </c>
      <c r="F292" s="101">
        <v>3</v>
      </c>
      <c r="G292" s="71">
        <v>0.9271119280472031</v>
      </c>
      <c r="H292" s="129">
        <v>0.27611940298507465</v>
      </c>
      <c r="I292" s="104">
        <v>0.2770930658270484</v>
      </c>
      <c r="J292" s="129">
        <v>0.70833333333333326</v>
      </c>
    </row>
    <row r="293" spans="1:10" x14ac:dyDescent="0.45">
      <c r="A293" s="3" t="s">
        <v>217</v>
      </c>
      <c r="B293" s="3" t="s">
        <v>185</v>
      </c>
      <c r="C293" s="3" t="s">
        <v>505</v>
      </c>
      <c r="D293" s="99">
        <v>4.0700772609001081</v>
      </c>
      <c r="E293" s="101">
        <v>3.9002743945495251</v>
      </c>
      <c r="F293" s="101">
        <v>4</v>
      </c>
      <c r="G293" s="71">
        <v>0.97506859863738127</v>
      </c>
      <c r="H293" s="129">
        <v>0.36612021857923499</v>
      </c>
      <c r="I293" s="104">
        <v>0.95828018598520892</v>
      </c>
      <c r="J293" s="129">
        <v>0.80722891566265065</v>
      </c>
    </row>
    <row r="294" spans="1:10" x14ac:dyDescent="0.45">
      <c r="A294" s="2" t="s">
        <v>215</v>
      </c>
      <c r="B294" s="2" t="s">
        <v>186</v>
      </c>
      <c r="C294" s="2" t="s">
        <v>506</v>
      </c>
      <c r="D294" s="98">
        <v>10.242747975099528</v>
      </c>
      <c r="E294" s="100">
        <v>78.050347070138301</v>
      </c>
      <c r="F294" s="100">
        <v>78</v>
      </c>
      <c r="G294" s="6">
        <v>1.0006454752581833</v>
      </c>
      <c r="H294" s="128">
        <v>0.30895568639603349</v>
      </c>
      <c r="I294" s="103">
        <v>7.620059310243831</v>
      </c>
      <c r="J294" s="128">
        <v>0.83939393939393936</v>
      </c>
    </row>
    <row r="295" spans="1:10" x14ac:dyDescent="0.45">
      <c r="A295" s="3" t="s">
        <v>217</v>
      </c>
      <c r="B295" s="3" t="s">
        <v>186</v>
      </c>
      <c r="C295" s="3" t="s">
        <v>507</v>
      </c>
      <c r="D295" s="99">
        <v>1.6617855781567785</v>
      </c>
      <c r="E295" s="101">
        <v>3.0314226322743529</v>
      </c>
      <c r="F295" s="101">
        <v>3</v>
      </c>
      <c r="G295" s="71">
        <v>1.0104742107581177</v>
      </c>
      <c r="H295" s="129">
        <v>0.25937031484257872</v>
      </c>
      <c r="I295" s="104">
        <v>1.8241960166947351</v>
      </c>
      <c r="J295" s="129">
        <v>0.75316455696202533</v>
      </c>
    </row>
    <row r="296" spans="1:10" x14ac:dyDescent="0.45">
      <c r="A296" s="3" t="s">
        <v>217</v>
      </c>
      <c r="B296" s="3" t="s">
        <v>186</v>
      </c>
      <c r="C296" s="3" t="s">
        <v>508</v>
      </c>
      <c r="D296" s="99">
        <v>11.900434381394346</v>
      </c>
      <c r="E296" s="101">
        <v>8.9308045867467207</v>
      </c>
      <c r="F296" s="101">
        <v>8.4</v>
      </c>
      <c r="G296" s="71">
        <v>1.0631910222317524</v>
      </c>
      <c r="H296" s="129">
        <v>0.40438871473354232</v>
      </c>
      <c r="I296" s="104">
        <v>0.75046038661492276</v>
      </c>
      <c r="J296" s="129">
        <v>0.55384615384615377</v>
      </c>
    </row>
    <row r="297" spans="1:10" x14ac:dyDescent="0.45">
      <c r="A297" s="3" t="s">
        <v>217</v>
      </c>
      <c r="B297" s="3" t="s">
        <v>186</v>
      </c>
      <c r="C297" s="3" t="s">
        <v>509</v>
      </c>
      <c r="D297" s="99">
        <v>13.098680337359923</v>
      </c>
      <c r="E297" s="101">
        <v>66.088119851117241</v>
      </c>
      <c r="F297" s="101">
        <v>66.599999999999994</v>
      </c>
      <c r="G297" s="71">
        <v>0.99231411187863738</v>
      </c>
      <c r="H297" s="129">
        <v>0.31012940651494869</v>
      </c>
      <c r="I297" s="104">
        <v>5.0454029069341724</v>
      </c>
      <c r="J297" s="129">
        <v>0.91304347826086962</v>
      </c>
    </row>
    <row r="298" spans="1:10" x14ac:dyDescent="0.45">
      <c r="A298" s="2" t="s">
        <v>215</v>
      </c>
      <c r="B298" s="2" t="s">
        <v>187</v>
      </c>
      <c r="C298" s="2" t="s">
        <v>510</v>
      </c>
      <c r="D298" s="98">
        <v>8.9916286595633128</v>
      </c>
      <c r="E298" s="100">
        <v>85.853556097955575</v>
      </c>
      <c r="F298" s="100">
        <v>86.2</v>
      </c>
      <c r="G298" s="6">
        <v>0.99598092921062154</v>
      </c>
      <c r="H298" s="128">
        <v>0.327478960848884</v>
      </c>
      <c r="I298" s="103">
        <v>9.5481652266237091</v>
      </c>
      <c r="J298" s="128">
        <v>0.60459492140266013</v>
      </c>
    </row>
    <row r="299" spans="1:10" x14ac:dyDescent="0.45">
      <c r="A299" s="3" t="s">
        <v>217</v>
      </c>
      <c r="B299" s="3" t="s">
        <v>187</v>
      </c>
      <c r="C299" s="3" t="s">
        <v>511</v>
      </c>
      <c r="D299" s="99">
        <v>10.781820301081058</v>
      </c>
      <c r="E299" s="101">
        <v>52.033469772198146</v>
      </c>
      <c r="F299" s="101">
        <v>52</v>
      </c>
      <c r="G299" s="71">
        <v>1.000643649465349</v>
      </c>
      <c r="H299" s="129">
        <v>0.3067705212702217</v>
      </c>
      <c r="I299" s="104">
        <v>4.8260375631544257</v>
      </c>
      <c r="J299" s="129">
        <v>0.57655502392344493</v>
      </c>
    </row>
    <row r="300" spans="1:10" x14ac:dyDescent="0.45">
      <c r="A300" s="3" t="s">
        <v>217</v>
      </c>
      <c r="B300" s="3" t="s">
        <v>187</v>
      </c>
      <c r="C300" s="3" t="s">
        <v>512</v>
      </c>
      <c r="D300" s="99">
        <v>6.5907180726647772</v>
      </c>
      <c r="E300" s="101">
        <v>14.153377644862246</v>
      </c>
      <c r="F300" s="101">
        <v>14.2</v>
      </c>
      <c r="G300" s="71">
        <v>0.99671673555367934</v>
      </c>
      <c r="H300" s="129">
        <v>0.38217821782178218</v>
      </c>
      <c r="I300" s="104">
        <v>2.1474712601596253</v>
      </c>
      <c r="J300" s="129">
        <v>0.71505376344086014</v>
      </c>
    </row>
    <row r="301" spans="1:10" x14ac:dyDescent="0.45">
      <c r="A301" s="3" t="s">
        <v>217</v>
      </c>
      <c r="B301" s="3" t="s">
        <v>187</v>
      </c>
      <c r="C301" s="3" t="s">
        <v>513</v>
      </c>
      <c r="D301" s="99">
        <v>7.4187091334672246</v>
      </c>
      <c r="E301" s="101">
        <v>14.475363043662226</v>
      </c>
      <c r="F301" s="101">
        <v>15</v>
      </c>
      <c r="G301" s="71">
        <v>0.96502420291081503</v>
      </c>
      <c r="H301" s="129">
        <v>0.34499999999999997</v>
      </c>
      <c r="I301" s="104">
        <v>1.951197005198799</v>
      </c>
      <c r="J301" s="129">
        <v>0.60946745562130178</v>
      </c>
    </row>
    <row r="302" spans="1:10" x14ac:dyDescent="0.45">
      <c r="A302" s="3" t="s">
        <v>217</v>
      </c>
      <c r="B302" s="3" t="s">
        <v>187</v>
      </c>
      <c r="C302" s="3" t="s">
        <v>514</v>
      </c>
      <c r="D302" s="99">
        <v>8.3266779728771887</v>
      </c>
      <c r="E302" s="101">
        <v>5.1913456372329581</v>
      </c>
      <c r="F302" s="101">
        <v>5</v>
      </c>
      <c r="G302" s="71">
        <v>1.0382691274465916</v>
      </c>
      <c r="H302" s="129">
        <v>0.32704402515723269</v>
      </c>
      <c r="I302" s="104">
        <v>0.62345939811085882</v>
      </c>
      <c r="J302" s="129">
        <v>0.42592592592592593</v>
      </c>
    </row>
    <row r="303" spans="1:10" x14ac:dyDescent="0.45">
      <c r="A303" s="2" t="s">
        <v>215</v>
      </c>
      <c r="B303" s="2" t="s">
        <v>188</v>
      </c>
      <c r="C303" s="2" t="s">
        <v>515</v>
      </c>
      <c r="D303" s="98">
        <v>9.2747350049057093</v>
      </c>
      <c r="E303" s="100">
        <v>133.42400364685369</v>
      </c>
      <c r="F303" s="100">
        <v>136</v>
      </c>
      <c r="G303" s="6">
        <v>0.98105885034451246</v>
      </c>
      <c r="H303" s="128">
        <v>0.31261101243339257</v>
      </c>
      <c r="I303" s="103">
        <v>14.385748334187594</v>
      </c>
      <c r="J303" s="128">
        <v>0.55457463884430169</v>
      </c>
    </row>
    <row r="304" spans="1:10" x14ac:dyDescent="0.45">
      <c r="A304" s="3" t="s">
        <v>217</v>
      </c>
      <c r="B304" s="3" t="s">
        <v>188</v>
      </c>
      <c r="C304" s="3" t="s">
        <v>516</v>
      </c>
      <c r="D304" s="99">
        <v>11.55823709495824</v>
      </c>
      <c r="E304" s="101">
        <v>92.344728655039347</v>
      </c>
      <c r="F304" s="101">
        <v>94</v>
      </c>
      <c r="G304" s="71">
        <v>0.98239073037275904</v>
      </c>
      <c r="H304" s="129">
        <v>0.27395013123359579</v>
      </c>
      <c r="I304" s="104">
        <v>7.989516731346562</v>
      </c>
      <c r="J304" s="129">
        <v>0.41184971098265899</v>
      </c>
    </row>
    <row r="305" spans="1:10" x14ac:dyDescent="0.45">
      <c r="A305" s="3" t="s">
        <v>217</v>
      </c>
      <c r="B305" s="3" t="s">
        <v>188</v>
      </c>
      <c r="C305" s="3" t="s">
        <v>517</v>
      </c>
      <c r="D305" s="99">
        <v>5.7584836543817239</v>
      </c>
      <c r="E305" s="101">
        <v>10.70405743081333</v>
      </c>
      <c r="F305" s="101">
        <v>11</v>
      </c>
      <c r="G305" s="71">
        <v>0.97309613007393914</v>
      </c>
      <c r="H305" s="129">
        <v>0.45226130653266333</v>
      </c>
      <c r="I305" s="104">
        <v>1.8588326499231163</v>
      </c>
      <c r="J305" s="129">
        <v>0.81987577639751552</v>
      </c>
    </row>
    <row r="306" spans="1:10" x14ac:dyDescent="0.45">
      <c r="A306" s="3" t="s">
        <v>217</v>
      </c>
      <c r="B306" s="3" t="s">
        <v>188</v>
      </c>
      <c r="C306" s="3" t="s">
        <v>518</v>
      </c>
      <c r="D306" s="99">
        <v>5.213326783804205</v>
      </c>
      <c r="E306" s="101">
        <v>10.533371783102094</v>
      </c>
      <c r="F306" s="101">
        <v>11</v>
      </c>
      <c r="G306" s="71">
        <v>0.95757925300928126</v>
      </c>
      <c r="H306" s="129">
        <v>0.40131578947368424</v>
      </c>
      <c r="I306" s="104">
        <v>2.0204702716555611</v>
      </c>
      <c r="J306" s="129">
        <v>0.77714285714285714</v>
      </c>
    </row>
    <row r="307" spans="1:10" x14ac:dyDescent="0.45">
      <c r="A307" s="3" t="s">
        <v>217</v>
      </c>
      <c r="B307" s="3" t="s">
        <v>188</v>
      </c>
      <c r="C307" s="3" t="s">
        <v>519</v>
      </c>
      <c r="D307" s="99">
        <v>5.6822389234123358</v>
      </c>
      <c r="E307" s="101">
        <v>9.1190313151235589</v>
      </c>
      <c r="F307" s="101">
        <v>9</v>
      </c>
      <c r="G307" s="71">
        <v>1.0132257016803954</v>
      </c>
      <c r="H307" s="129">
        <v>0.39037433155080214</v>
      </c>
      <c r="I307" s="104">
        <v>1.6048306729149886</v>
      </c>
      <c r="J307" s="129">
        <v>0.85611510791366896</v>
      </c>
    </row>
    <row r="308" spans="1:10" x14ac:dyDescent="0.45">
      <c r="A308" s="3" t="s">
        <v>217</v>
      </c>
      <c r="B308" s="3" t="s">
        <v>188</v>
      </c>
      <c r="C308" s="3" t="s">
        <v>520</v>
      </c>
      <c r="D308" s="99">
        <v>7.5159731917548287</v>
      </c>
      <c r="E308" s="101">
        <v>1.8222960475800951</v>
      </c>
      <c r="F308" s="101">
        <v>2</v>
      </c>
      <c r="G308" s="71">
        <v>0.91114802379004756</v>
      </c>
      <c r="H308" s="129">
        <v>0.30434782608695654</v>
      </c>
      <c r="I308" s="104">
        <v>0.24245643259866731</v>
      </c>
      <c r="J308" s="129">
        <v>0.90476190476190477</v>
      </c>
    </row>
    <row r="309" spans="1:10" x14ac:dyDescent="0.45">
      <c r="A309" s="3" t="s">
        <v>217</v>
      </c>
      <c r="B309" s="3" t="s">
        <v>188</v>
      </c>
      <c r="C309" s="3" t="s">
        <v>521</v>
      </c>
      <c r="D309" s="99">
        <v>13.291466267225069</v>
      </c>
      <c r="E309" s="101">
        <v>8.9005184151952896</v>
      </c>
      <c r="F309" s="101">
        <v>9</v>
      </c>
      <c r="G309" s="71">
        <v>0.98894649057725437</v>
      </c>
      <c r="H309" s="129">
        <v>0.27472527472527475</v>
      </c>
      <c r="I309" s="104">
        <v>0.6696415757487002</v>
      </c>
      <c r="J309" s="129">
        <v>0</v>
      </c>
    </row>
    <row r="310" spans="1:10" x14ac:dyDescent="0.45">
      <c r="A310" s="2" t="s">
        <v>215</v>
      </c>
      <c r="B310" s="2" t="s">
        <v>189</v>
      </c>
      <c r="C310" s="2" t="s">
        <v>522</v>
      </c>
      <c r="D310" s="98">
        <v>11.616218254179831</v>
      </c>
      <c r="E310" s="100">
        <v>153.15997377237085</v>
      </c>
      <c r="F310" s="100">
        <v>157</v>
      </c>
      <c r="G310" s="6">
        <v>0.97554123421892258</v>
      </c>
      <c r="H310" s="128">
        <v>0.26357615894039738</v>
      </c>
      <c r="I310" s="103">
        <v>13.185011715603718</v>
      </c>
      <c r="J310" s="128">
        <v>0.31873905429071808</v>
      </c>
    </row>
    <row r="311" spans="1:10" x14ac:dyDescent="0.45">
      <c r="A311" s="3" t="s">
        <v>217</v>
      </c>
      <c r="B311" s="3" t="s">
        <v>189</v>
      </c>
      <c r="C311" s="3" t="s">
        <v>523</v>
      </c>
      <c r="D311" s="99">
        <v>9.3954410229337615</v>
      </c>
      <c r="E311" s="101">
        <v>6.5085288946048383</v>
      </c>
      <c r="F311" s="101">
        <v>7</v>
      </c>
      <c r="G311" s="71">
        <v>0.92978984208640547</v>
      </c>
      <c r="H311" s="129">
        <v>0.28643216080402012</v>
      </c>
      <c r="I311" s="104">
        <v>0.69273266456762095</v>
      </c>
      <c r="J311" s="129">
        <v>0.7</v>
      </c>
    </row>
    <row r="312" spans="1:10" x14ac:dyDescent="0.45">
      <c r="A312" s="3" t="s">
        <v>217</v>
      </c>
      <c r="B312" s="3" t="s">
        <v>189</v>
      </c>
      <c r="C312" s="3" t="s">
        <v>524</v>
      </c>
      <c r="D312" s="99">
        <v>9.2195792523908597</v>
      </c>
      <c r="E312" s="101">
        <v>43.536030233262331</v>
      </c>
      <c r="F312" s="101">
        <v>44.8</v>
      </c>
      <c r="G312" s="71">
        <v>0.97178638913531989</v>
      </c>
      <c r="H312" s="129">
        <v>0.25537885874649202</v>
      </c>
      <c r="I312" s="104">
        <v>4.7221276634692835</v>
      </c>
      <c r="J312" s="129">
        <v>0.28361858190709044</v>
      </c>
    </row>
    <row r="313" spans="1:10" x14ac:dyDescent="0.45">
      <c r="A313" s="3" t="s">
        <v>217</v>
      </c>
      <c r="B313" s="3" t="s">
        <v>189</v>
      </c>
      <c r="C313" s="3" t="s">
        <v>525</v>
      </c>
      <c r="D313" s="99">
        <v>13.989520676186013</v>
      </c>
      <c r="E313" s="101">
        <v>93.033580166766356</v>
      </c>
      <c r="F313" s="101">
        <v>95.2</v>
      </c>
      <c r="G313" s="71">
        <v>0.97724348914670534</v>
      </c>
      <c r="H313" s="129">
        <v>0.25821799307958476</v>
      </c>
      <c r="I313" s="104">
        <v>6.6502335798491607</v>
      </c>
      <c r="J313" s="129">
        <v>0.31770833333333337</v>
      </c>
    </row>
    <row r="314" spans="1:10" x14ac:dyDescent="0.45">
      <c r="A314" s="3" t="s">
        <v>217</v>
      </c>
      <c r="B314" s="3" t="s">
        <v>189</v>
      </c>
      <c r="C314" s="3" t="s">
        <v>526</v>
      </c>
      <c r="D314" s="99">
        <v>8.2203884292098639</v>
      </c>
      <c r="E314" s="101">
        <v>4.8403518432952817</v>
      </c>
      <c r="F314" s="101">
        <v>5</v>
      </c>
      <c r="G314" s="71">
        <v>0.96807036865905638</v>
      </c>
      <c r="H314" s="129">
        <v>0.34042553191489361</v>
      </c>
      <c r="I314" s="104">
        <v>0.58882276488247787</v>
      </c>
      <c r="J314" s="129">
        <v>0.45098039215686275</v>
      </c>
    </row>
    <row r="315" spans="1:10" x14ac:dyDescent="0.45">
      <c r="A315" s="3" t="s">
        <v>217</v>
      </c>
      <c r="B315" s="3" t="s">
        <v>189</v>
      </c>
      <c r="C315" s="3" t="s">
        <v>527</v>
      </c>
      <c r="D315" s="99">
        <v>9.8691989412311276</v>
      </c>
      <c r="E315" s="101">
        <v>5.2414826344420202</v>
      </c>
      <c r="F315" s="101">
        <v>5</v>
      </c>
      <c r="G315" s="71">
        <v>1.0482965268884041</v>
      </c>
      <c r="H315" s="129">
        <v>0.35643564356435642</v>
      </c>
      <c r="I315" s="104">
        <v>0.53109504283517606</v>
      </c>
      <c r="J315" s="129">
        <v>0</v>
      </c>
    </row>
  </sheetData>
  <autoFilter ref="A4:J315" xr:uid="{00000000-0001-0000-0300-000000000000}"/>
  <mergeCells count="3">
    <mergeCell ref="D3:D4"/>
    <mergeCell ref="E3:H3"/>
    <mergeCell ref="I3:J3"/>
  </mergeCells>
  <phoneticPr fontId="7"/>
  <pageMargins left="0.70866141732283472" right="0.70866141732283472" top="0.74803149606299213" bottom="0.74803149606299213" header="0.31496062992125984" footer="0.31496062992125984"/>
  <pageSetup paperSize="9" scale="69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/>
  </sheetPr>
  <dimension ref="A1:AF315"/>
  <sheetViews>
    <sheetView workbookViewId="0">
      <pane ySplit="7" topLeftCell="A297" activePane="bottomLeft" state="frozenSplit"/>
      <selection activeCell="R34" sqref="R34"/>
      <selection pane="bottomLeft" activeCell="G323" sqref="G323"/>
    </sheetView>
  </sheetViews>
  <sheetFormatPr defaultRowHeight="15" x14ac:dyDescent="0.45"/>
  <cols>
    <col min="1" max="1" width="10.44140625" customWidth="1"/>
    <col min="2" max="2" width="9.44140625" customWidth="1"/>
    <col min="3" max="3" width="15.44140625" customWidth="1"/>
    <col min="4" max="4" width="7.5546875" customWidth="1"/>
    <col min="5" max="32" width="5.6640625" customWidth="1"/>
  </cols>
  <sheetData>
    <row r="1" spans="1:32" x14ac:dyDescent="0.45">
      <c r="A1" s="90" t="s">
        <v>528</v>
      </c>
      <c r="I1" s="91" t="s">
        <v>529</v>
      </c>
    </row>
    <row r="2" spans="1:32" x14ac:dyDescent="0.45">
      <c r="A2" s="90" t="s">
        <v>530</v>
      </c>
      <c r="B2" s="74"/>
      <c r="D2" s="73"/>
      <c r="E2" s="73"/>
      <c r="H2" s="73"/>
      <c r="I2" s="75" t="s">
        <v>531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x14ac:dyDescent="0.45">
      <c r="A3" s="10"/>
      <c r="B3" s="10"/>
      <c r="C3" s="10"/>
      <c r="D3" s="177" t="s">
        <v>532</v>
      </c>
      <c r="E3" s="175" t="s">
        <v>533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82"/>
      <c r="S3" s="179" t="s">
        <v>534</v>
      </c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2" ht="36.75" customHeight="1" x14ac:dyDescent="0.45">
      <c r="A4" s="70" t="s">
        <v>203</v>
      </c>
      <c r="B4" s="70" t="s">
        <v>204</v>
      </c>
      <c r="C4" s="70" t="s">
        <v>205</v>
      </c>
      <c r="D4" s="178"/>
      <c r="E4" s="8" t="s">
        <v>535</v>
      </c>
      <c r="F4" s="8" t="s">
        <v>536</v>
      </c>
      <c r="G4" s="8" t="s">
        <v>537</v>
      </c>
      <c r="H4" s="8" t="s">
        <v>538</v>
      </c>
      <c r="I4" s="8" t="s">
        <v>539</v>
      </c>
      <c r="J4" s="8" t="s">
        <v>540</v>
      </c>
      <c r="K4" s="8" t="s">
        <v>541</v>
      </c>
      <c r="L4" s="8" t="s">
        <v>542</v>
      </c>
      <c r="M4" s="8" t="s">
        <v>543</v>
      </c>
      <c r="N4" s="8" t="s">
        <v>544</v>
      </c>
      <c r="O4" s="8" t="s">
        <v>545</v>
      </c>
      <c r="P4" s="8" t="s">
        <v>546</v>
      </c>
      <c r="Q4" s="8" t="s">
        <v>547</v>
      </c>
      <c r="R4" s="8" t="s">
        <v>548</v>
      </c>
      <c r="S4" s="8" t="s">
        <v>535</v>
      </c>
      <c r="T4" s="8" t="s">
        <v>536</v>
      </c>
      <c r="U4" s="8" t="s">
        <v>537</v>
      </c>
      <c r="V4" s="8" t="s">
        <v>538</v>
      </c>
      <c r="W4" s="8" t="s">
        <v>539</v>
      </c>
      <c r="X4" s="8" t="s">
        <v>540</v>
      </c>
      <c r="Y4" s="8" t="s">
        <v>541</v>
      </c>
      <c r="Z4" s="8" t="s">
        <v>542</v>
      </c>
      <c r="AA4" s="8" t="s">
        <v>543</v>
      </c>
      <c r="AB4" s="8" t="s">
        <v>544</v>
      </c>
      <c r="AC4" s="8" t="s">
        <v>545</v>
      </c>
      <c r="AD4" s="8" t="s">
        <v>546</v>
      </c>
      <c r="AE4" s="8" t="s">
        <v>547</v>
      </c>
      <c r="AF4" s="8" t="s">
        <v>548</v>
      </c>
    </row>
    <row r="5" spans="1:32" x14ac:dyDescent="0.45">
      <c r="A5" s="1" t="s">
        <v>212</v>
      </c>
      <c r="B5" s="1" t="s">
        <v>213</v>
      </c>
      <c r="C5" s="1" t="s">
        <v>214</v>
      </c>
      <c r="D5" s="7">
        <v>9396</v>
      </c>
      <c r="E5" s="7">
        <v>0</v>
      </c>
      <c r="F5" s="7">
        <v>264</v>
      </c>
      <c r="G5" s="7">
        <v>574</v>
      </c>
      <c r="H5" s="7">
        <v>602</v>
      </c>
      <c r="I5" s="7">
        <v>499</v>
      </c>
      <c r="J5" s="7">
        <v>615</v>
      </c>
      <c r="K5" s="7">
        <v>634</v>
      </c>
      <c r="L5" s="7">
        <v>661</v>
      </c>
      <c r="M5" s="7">
        <v>712</v>
      </c>
      <c r="N5" s="7">
        <v>411</v>
      </c>
      <c r="O5" s="7">
        <v>337</v>
      </c>
      <c r="P5" s="7">
        <v>124</v>
      </c>
      <c r="Q5" s="7">
        <v>56</v>
      </c>
      <c r="R5" s="7">
        <v>41</v>
      </c>
      <c r="S5" s="105">
        <v>0</v>
      </c>
      <c r="T5" s="105">
        <v>524</v>
      </c>
      <c r="U5" s="105">
        <v>875</v>
      </c>
      <c r="V5" s="105">
        <v>860</v>
      </c>
      <c r="W5" s="105">
        <v>665</v>
      </c>
      <c r="X5" s="105">
        <v>415</v>
      </c>
      <c r="Y5" s="105">
        <v>246</v>
      </c>
      <c r="Z5" s="105">
        <v>156</v>
      </c>
      <c r="AA5" s="105">
        <v>62</v>
      </c>
      <c r="AB5" s="105">
        <v>29</v>
      </c>
      <c r="AC5" s="105">
        <v>14</v>
      </c>
      <c r="AD5" s="105">
        <v>10</v>
      </c>
      <c r="AE5" s="105">
        <v>1</v>
      </c>
      <c r="AF5" s="105">
        <v>9</v>
      </c>
    </row>
    <row r="6" spans="1:32" x14ac:dyDescent="0.45">
      <c r="A6" s="2" t="s">
        <v>215</v>
      </c>
      <c r="B6" s="2" t="s">
        <v>96</v>
      </c>
      <c r="C6" s="2" t="s">
        <v>216</v>
      </c>
      <c r="D6" s="100">
        <v>324.8</v>
      </c>
      <c r="E6" s="100">
        <v>0</v>
      </c>
      <c r="F6" s="100">
        <v>5</v>
      </c>
      <c r="G6" s="100">
        <v>18</v>
      </c>
      <c r="H6" s="100">
        <v>27</v>
      </c>
      <c r="I6" s="100">
        <v>17.8</v>
      </c>
      <c r="J6" s="100">
        <v>27</v>
      </c>
      <c r="K6" s="100">
        <v>28</v>
      </c>
      <c r="L6" s="100">
        <v>36.799999999999997</v>
      </c>
      <c r="M6" s="100">
        <v>28.2</v>
      </c>
      <c r="N6" s="100">
        <v>21</v>
      </c>
      <c r="O6" s="100">
        <v>11</v>
      </c>
      <c r="P6" s="100">
        <v>1</v>
      </c>
      <c r="Q6" s="100">
        <v>2</v>
      </c>
      <c r="R6" s="100">
        <v>0</v>
      </c>
      <c r="S6" s="106">
        <v>0</v>
      </c>
      <c r="T6" s="106">
        <v>13</v>
      </c>
      <c r="U6" s="106">
        <v>16</v>
      </c>
      <c r="V6" s="106">
        <v>24</v>
      </c>
      <c r="W6" s="106">
        <v>18</v>
      </c>
      <c r="X6" s="106">
        <v>17</v>
      </c>
      <c r="Y6" s="106">
        <v>6</v>
      </c>
      <c r="Z6" s="106">
        <v>6</v>
      </c>
      <c r="AA6" s="106">
        <v>1</v>
      </c>
      <c r="AB6" s="106">
        <v>1</v>
      </c>
      <c r="AC6" s="106">
        <v>0</v>
      </c>
      <c r="AD6" s="106">
        <v>0</v>
      </c>
      <c r="AE6" s="106">
        <v>0</v>
      </c>
      <c r="AF6" s="106">
        <v>0</v>
      </c>
    </row>
    <row r="7" spans="1:32" x14ac:dyDescent="0.45">
      <c r="A7" s="3" t="s">
        <v>217</v>
      </c>
      <c r="B7" s="3" t="s">
        <v>96</v>
      </c>
      <c r="C7" s="3" t="s">
        <v>218</v>
      </c>
      <c r="D7" s="101">
        <v>23</v>
      </c>
      <c r="E7" s="101">
        <v>0</v>
      </c>
      <c r="F7" s="101">
        <v>0</v>
      </c>
      <c r="G7" s="101">
        <v>0</v>
      </c>
      <c r="H7" s="101">
        <v>4</v>
      </c>
      <c r="I7" s="101">
        <v>1</v>
      </c>
      <c r="J7" s="101">
        <v>0</v>
      </c>
      <c r="K7" s="101">
        <v>1</v>
      </c>
      <c r="L7" s="101">
        <v>2</v>
      </c>
      <c r="M7" s="101">
        <v>1</v>
      </c>
      <c r="N7" s="101">
        <v>2</v>
      </c>
      <c r="O7" s="101">
        <v>3</v>
      </c>
      <c r="P7" s="101">
        <v>1</v>
      </c>
      <c r="Q7" s="101">
        <v>0</v>
      </c>
      <c r="R7" s="101">
        <v>0</v>
      </c>
      <c r="S7" s="107">
        <v>0</v>
      </c>
      <c r="T7" s="107">
        <v>2</v>
      </c>
      <c r="U7" s="107">
        <v>1</v>
      </c>
      <c r="V7" s="107">
        <v>2</v>
      </c>
      <c r="W7" s="107">
        <v>1</v>
      </c>
      <c r="X7" s="107">
        <v>1</v>
      </c>
      <c r="Y7" s="107">
        <v>1</v>
      </c>
      <c r="Z7" s="107">
        <v>0</v>
      </c>
      <c r="AA7" s="107">
        <v>0</v>
      </c>
      <c r="AB7" s="107">
        <v>0</v>
      </c>
      <c r="AC7" s="107">
        <v>0</v>
      </c>
      <c r="AD7" s="107">
        <v>0</v>
      </c>
      <c r="AE7" s="107">
        <v>0</v>
      </c>
      <c r="AF7" s="107">
        <v>0</v>
      </c>
    </row>
    <row r="8" spans="1:32" x14ac:dyDescent="0.45">
      <c r="A8" s="3" t="s">
        <v>217</v>
      </c>
      <c r="B8" s="3" t="s">
        <v>96</v>
      </c>
      <c r="C8" s="3" t="s">
        <v>219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0</v>
      </c>
      <c r="AE8" s="107">
        <v>0</v>
      </c>
      <c r="AF8" s="107">
        <v>0</v>
      </c>
    </row>
    <row r="9" spans="1:32" x14ac:dyDescent="0.45">
      <c r="A9" s="3" t="s">
        <v>217</v>
      </c>
      <c r="B9" s="3" t="s">
        <v>96</v>
      </c>
      <c r="C9" s="3" t="s">
        <v>221</v>
      </c>
      <c r="D9" s="101">
        <v>1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1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</row>
    <row r="10" spans="1:32" x14ac:dyDescent="0.45">
      <c r="A10" s="3" t="s">
        <v>217</v>
      </c>
      <c r="B10" s="3" t="s">
        <v>96</v>
      </c>
      <c r="C10" s="3" t="s">
        <v>222</v>
      </c>
      <c r="D10" s="101">
        <v>166.4</v>
      </c>
      <c r="E10" s="101">
        <v>0</v>
      </c>
      <c r="F10" s="101">
        <v>2</v>
      </c>
      <c r="G10" s="101">
        <v>6</v>
      </c>
      <c r="H10" s="101">
        <v>14</v>
      </c>
      <c r="I10" s="101">
        <v>7.8</v>
      </c>
      <c r="J10" s="101">
        <v>20</v>
      </c>
      <c r="K10" s="101">
        <v>15</v>
      </c>
      <c r="L10" s="101">
        <v>16.8</v>
      </c>
      <c r="M10" s="101">
        <v>16.8</v>
      </c>
      <c r="N10" s="101">
        <v>11</v>
      </c>
      <c r="O10" s="101">
        <v>6</v>
      </c>
      <c r="P10" s="101">
        <v>0</v>
      </c>
      <c r="Q10" s="101">
        <v>2</v>
      </c>
      <c r="R10" s="101">
        <v>0</v>
      </c>
      <c r="S10" s="107">
        <v>0</v>
      </c>
      <c r="T10" s="107">
        <v>4</v>
      </c>
      <c r="U10" s="107">
        <v>8</v>
      </c>
      <c r="V10" s="107">
        <v>10</v>
      </c>
      <c r="W10" s="107">
        <v>10</v>
      </c>
      <c r="X10" s="107">
        <v>8</v>
      </c>
      <c r="Y10" s="107">
        <v>3</v>
      </c>
      <c r="Z10" s="107">
        <v>4</v>
      </c>
      <c r="AA10" s="107">
        <v>1</v>
      </c>
      <c r="AB10" s="107">
        <v>1</v>
      </c>
      <c r="AC10" s="107">
        <v>0</v>
      </c>
      <c r="AD10" s="107">
        <v>0</v>
      </c>
      <c r="AE10" s="107">
        <v>0</v>
      </c>
      <c r="AF10" s="107">
        <v>0</v>
      </c>
    </row>
    <row r="11" spans="1:32" x14ac:dyDescent="0.45">
      <c r="A11" s="3" t="s">
        <v>217</v>
      </c>
      <c r="B11" s="3" t="s">
        <v>96</v>
      </c>
      <c r="C11" s="3" t="s">
        <v>223</v>
      </c>
      <c r="D11" s="101">
        <v>5</v>
      </c>
      <c r="E11" s="101">
        <v>0</v>
      </c>
      <c r="F11" s="101">
        <v>0</v>
      </c>
      <c r="G11" s="101">
        <v>0</v>
      </c>
      <c r="H11" s="101">
        <v>0</v>
      </c>
      <c r="I11" s="101">
        <v>1</v>
      </c>
      <c r="J11" s="101">
        <v>0</v>
      </c>
      <c r="K11" s="101">
        <v>1</v>
      </c>
      <c r="L11" s="101">
        <v>0</v>
      </c>
      <c r="M11" s="101">
        <v>1</v>
      </c>
      <c r="N11" s="101">
        <v>1</v>
      </c>
      <c r="O11" s="101">
        <v>0</v>
      </c>
      <c r="P11" s="101">
        <v>0</v>
      </c>
      <c r="Q11" s="101">
        <v>0</v>
      </c>
      <c r="R11" s="101">
        <v>0</v>
      </c>
      <c r="S11" s="107">
        <v>0</v>
      </c>
      <c r="T11" s="107">
        <v>0</v>
      </c>
      <c r="U11" s="107">
        <v>0</v>
      </c>
      <c r="V11" s="107">
        <v>1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0</v>
      </c>
      <c r="AF11" s="107">
        <v>0</v>
      </c>
    </row>
    <row r="12" spans="1:32" x14ac:dyDescent="0.45">
      <c r="A12" s="3" t="s">
        <v>217</v>
      </c>
      <c r="B12" s="3" t="s">
        <v>96</v>
      </c>
      <c r="C12" s="3" t="s">
        <v>224</v>
      </c>
      <c r="D12" s="101">
        <v>2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1</v>
      </c>
      <c r="M12" s="101">
        <v>1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0</v>
      </c>
      <c r="Z12" s="107">
        <v>0</v>
      </c>
      <c r="AA12" s="107">
        <v>0</v>
      </c>
      <c r="AB12" s="107">
        <v>0</v>
      </c>
      <c r="AC12" s="107">
        <v>0</v>
      </c>
      <c r="AD12" s="107">
        <v>0</v>
      </c>
      <c r="AE12" s="107">
        <v>0</v>
      </c>
      <c r="AF12" s="107">
        <v>0</v>
      </c>
    </row>
    <row r="13" spans="1:32" x14ac:dyDescent="0.45">
      <c r="A13" s="3" t="s">
        <v>217</v>
      </c>
      <c r="B13" s="3" t="s">
        <v>96</v>
      </c>
      <c r="C13" s="3" t="s">
        <v>225</v>
      </c>
      <c r="D13" s="101">
        <v>6</v>
      </c>
      <c r="E13" s="101">
        <v>0</v>
      </c>
      <c r="F13" s="101">
        <v>0</v>
      </c>
      <c r="G13" s="101">
        <v>1</v>
      </c>
      <c r="H13" s="101">
        <v>0</v>
      </c>
      <c r="I13" s="101">
        <v>1</v>
      </c>
      <c r="J13" s="101">
        <v>0</v>
      </c>
      <c r="K13" s="101">
        <v>0</v>
      </c>
      <c r="L13" s="101">
        <v>1</v>
      </c>
      <c r="M13" s="101">
        <v>1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7">
        <v>0</v>
      </c>
      <c r="T13" s="107">
        <v>0</v>
      </c>
      <c r="U13" s="107">
        <v>1</v>
      </c>
      <c r="V13" s="107">
        <v>1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</row>
    <row r="14" spans="1:32" x14ac:dyDescent="0.45">
      <c r="A14" s="3" t="s">
        <v>217</v>
      </c>
      <c r="B14" s="3" t="s">
        <v>96</v>
      </c>
      <c r="C14" s="3" t="s">
        <v>226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</row>
    <row r="15" spans="1:32" x14ac:dyDescent="0.45">
      <c r="A15" s="3" t="s">
        <v>217</v>
      </c>
      <c r="B15" s="3" t="s">
        <v>96</v>
      </c>
      <c r="C15" s="3" t="s">
        <v>227</v>
      </c>
      <c r="D15" s="101">
        <v>10</v>
      </c>
      <c r="E15" s="101">
        <v>0</v>
      </c>
      <c r="F15" s="101">
        <v>0</v>
      </c>
      <c r="G15" s="101">
        <v>1</v>
      </c>
      <c r="H15" s="101">
        <v>1</v>
      </c>
      <c r="I15" s="101">
        <v>0</v>
      </c>
      <c r="J15" s="101">
        <v>0</v>
      </c>
      <c r="K15" s="101">
        <v>0</v>
      </c>
      <c r="L15" s="101">
        <v>1</v>
      </c>
      <c r="M15" s="101">
        <v>0</v>
      </c>
      <c r="N15" s="101">
        <v>1</v>
      </c>
      <c r="O15" s="101">
        <v>0</v>
      </c>
      <c r="P15" s="101">
        <v>0</v>
      </c>
      <c r="Q15" s="101">
        <v>0</v>
      </c>
      <c r="R15" s="101">
        <v>0</v>
      </c>
      <c r="S15" s="107">
        <v>0</v>
      </c>
      <c r="T15" s="107">
        <v>2</v>
      </c>
      <c r="U15" s="107">
        <v>1</v>
      </c>
      <c r="V15" s="107">
        <v>0</v>
      </c>
      <c r="W15" s="107">
        <v>3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0</v>
      </c>
      <c r="AF15" s="107">
        <v>0</v>
      </c>
    </row>
    <row r="16" spans="1:32" x14ac:dyDescent="0.45">
      <c r="A16" s="3" t="s">
        <v>217</v>
      </c>
      <c r="B16" s="3" t="s">
        <v>96</v>
      </c>
      <c r="C16" s="3" t="s">
        <v>228</v>
      </c>
      <c r="D16" s="101">
        <v>13</v>
      </c>
      <c r="E16" s="101">
        <v>0</v>
      </c>
      <c r="F16" s="101">
        <v>0</v>
      </c>
      <c r="G16" s="101">
        <v>1</v>
      </c>
      <c r="H16" s="101">
        <v>1</v>
      </c>
      <c r="I16" s="101">
        <v>0</v>
      </c>
      <c r="J16" s="101">
        <v>0</v>
      </c>
      <c r="K16" s="101">
        <v>3</v>
      </c>
      <c r="L16" s="101">
        <v>3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7">
        <v>0</v>
      </c>
      <c r="T16" s="107">
        <v>1</v>
      </c>
      <c r="U16" s="107">
        <v>2</v>
      </c>
      <c r="V16" s="107">
        <v>0</v>
      </c>
      <c r="W16" s="107">
        <v>1</v>
      </c>
      <c r="X16" s="107">
        <v>0</v>
      </c>
      <c r="Y16" s="107">
        <v>1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</row>
    <row r="17" spans="1:32" x14ac:dyDescent="0.45">
      <c r="A17" s="3" t="s">
        <v>217</v>
      </c>
      <c r="B17" s="3" t="s">
        <v>96</v>
      </c>
      <c r="C17" s="3" t="s">
        <v>229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</row>
    <row r="18" spans="1:32" x14ac:dyDescent="0.45">
      <c r="A18" s="3" t="s">
        <v>217</v>
      </c>
      <c r="B18" s="3" t="s">
        <v>96</v>
      </c>
      <c r="C18" s="3" t="s">
        <v>230</v>
      </c>
      <c r="D18" s="101">
        <v>42</v>
      </c>
      <c r="E18" s="101">
        <v>0</v>
      </c>
      <c r="F18" s="101">
        <v>2</v>
      </c>
      <c r="G18" s="101">
        <v>3</v>
      </c>
      <c r="H18" s="101">
        <v>3</v>
      </c>
      <c r="I18" s="101">
        <v>3</v>
      </c>
      <c r="J18" s="101">
        <v>2</v>
      </c>
      <c r="K18" s="101">
        <v>5</v>
      </c>
      <c r="L18" s="101">
        <v>4</v>
      </c>
      <c r="M18" s="101">
        <v>2</v>
      </c>
      <c r="N18" s="101">
        <v>4</v>
      </c>
      <c r="O18" s="101">
        <v>1</v>
      </c>
      <c r="P18" s="101">
        <v>0</v>
      </c>
      <c r="Q18" s="101">
        <v>0</v>
      </c>
      <c r="R18" s="101">
        <v>0</v>
      </c>
      <c r="S18" s="107">
        <v>0</v>
      </c>
      <c r="T18" s="107">
        <v>2</v>
      </c>
      <c r="U18" s="107">
        <v>0</v>
      </c>
      <c r="V18" s="107">
        <v>6</v>
      </c>
      <c r="W18" s="107">
        <v>2</v>
      </c>
      <c r="X18" s="107">
        <v>2</v>
      </c>
      <c r="Y18" s="107">
        <v>0</v>
      </c>
      <c r="Z18" s="107">
        <v>1</v>
      </c>
      <c r="AA18" s="107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</row>
    <row r="19" spans="1:32" x14ac:dyDescent="0.45">
      <c r="A19" s="3" t="s">
        <v>217</v>
      </c>
      <c r="B19" s="3" t="s">
        <v>96</v>
      </c>
      <c r="C19" s="3" t="s">
        <v>231</v>
      </c>
      <c r="D19" s="101">
        <v>6</v>
      </c>
      <c r="E19" s="101">
        <v>0</v>
      </c>
      <c r="F19" s="101">
        <v>0</v>
      </c>
      <c r="G19" s="101">
        <v>0</v>
      </c>
      <c r="H19" s="101">
        <v>0</v>
      </c>
      <c r="I19" s="101">
        <v>1</v>
      </c>
      <c r="J19" s="101">
        <v>0</v>
      </c>
      <c r="K19" s="101">
        <v>0</v>
      </c>
      <c r="L19" s="101">
        <v>1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7">
        <v>0</v>
      </c>
      <c r="T19" s="107">
        <v>1</v>
      </c>
      <c r="U19" s="107">
        <v>1</v>
      </c>
      <c r="V19" s="107">
        <v>0</v>
      </c>
      <c r="W19" s="107">
        <v>0</v>
      </c>
      <c r="X19" s="107">
        <v>2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0</v>
      </c>
      <c r="AE19" s="107">
        <v>0</v>
      </c>
      <c r="AF19" s="107">
        <v>0</v>
      </c>
    </row>
    <row r="20" spans="1:32" x14ac:dyDescent="0.45">
      <c r="A20" s="3" t="s">
        <v>217</v>
      </c>
      <c r="B20" s="3" t="s">
        <v>96</v>
      </c>
      <c r="C20" s="3" t="s">
        <v>232</v>
      </c>
      <c r="D20" s="101">
        <v>2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1</v>
      </c>
      <c r="N20" s="101">
        <v>1</v>
      </c>
      <c r="O20" s="101">
        <v>0</v>
      </c>
      <c r="P20" s="101">
        <v>0</v>
      </c>
      <c r="Q20" s="101">
        <v>0</v>
      </c>
      <c r="R20" s="101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</row>
    <row r="21" spans="1:32" x14ac:dyDescent="0.45">
      <c r="A21" s="3" t="s">
        <v>217</v>
      </c>
      <c r="B21" s="3" t="s">
        <v>96</v>
      </c>
      <c r="C21" s="3" t="s">
        <v>233</v>
      </c>
      <c r="D21" s="101">
        <v>0.2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0.2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</row>
    <row r="22" spans="1:32" x14ac:dyDescent="0.45">
      <c r="A22" s="3" t="s">
        <v>217</v>
      </c>
      <c r="B22" s="3" t="s">
        <v>96</v>
      </c>
      <c r="C22" s="3" t="s">
        <v>234</v>
      </c>
      <c r="D22" s="101">
        <v>3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1</v>
      </c>
      <c r="L22" s="101">
        <v>1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7">
        <v>0</v>
      </c>
      <c r="T22" s="107">
        <v>0</v>
      </c>
      <c r="U22" s="107">
        <v>1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</row>
    <row r="23" spans="1:32" x14ac:dyDescent="0.45">
      <c r="A23" s="3" t="s">
        <v>217</v>
      </c>
      <c r="B23" s="3" t="s">
        <v>96</v>
      </c>
      <c r="C23" s="3" t="s">
        <v>235</v>
      </c>
      <c r="D23" s="101">
        <v>9</v>
      </c>
      <c r="E23" s="101">
        <v>0</v>
      </c>
      <c r="F23" s="101">
        <v>0</v>
      </c>
      <c r="G23" s="101">
        <v>2</v>
      </c>
      <c r="H23" s="101">
        <v>0</v>
      </c>
      <c r="I23" s="101">
        <v>0</v>
      </c>
      <c r="J23" s="101">
        <v>2</v>
      </c>
      <c r="K23" s="101">
        <v>1</v>
      </c>
      <c r="L23" s="101">
        <v>1</v>
      </c>
      <c r="M23" s="101">
        <v>1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7">
        <v>0</v>
      </c>
      <c r="T23" s="107">
        <v>0</v>
      </c>
      <c r="U23" s="107">
        <v>0</v>
      </c>
      <c r="V23" s="107">
        <v>1</v>
      </c>
      <c r="W23" s="107">
        <v>0</v>
      </c>
      <c r="X23" s="107">
        <v>1</v>
      </c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</row>
    <row r="24" spans="1:32" x14ac:dyDescent="0.45">
      <c r="A24" s="3" t="s">
        <v>217</v>
      </c>
      <c r="B24" s="3" t="s">
        <v>96</v>
      </c>
      <c r="C24" s="3" t="s">
        <v>236</v>
      </c>
      <c r="D24" s="101">
        <v>3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1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1</v>
      </c>
      <c r="Y24" s="107">
        <v>1</v>
      </c>
      <c r="Z24" s="107">
        <v>0</v>
      </c>
      <c r="AA24" s="107">
        <v>0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</row>
    <row r="25" spans="1:32" x14ac:dyDescent="0.45">
      <c r="A25" s="3" t="s">
        <v>217</v>
      </c>
      <c r="B25" s="3" t="s">
        <v>96</v>
      </c>
      <c r="C25" s="3" t="s">
        <v>237</v>
      </c>
      <c r="D25" s="101">
        <v>16.2</v>
      </c>
      <c r="E25" s="101">
        <v>0</v>
      </c>
      <c r="F25" s="101">
        <v>0</v>
      </c>
      <c r="G25" s="101">
        <v>3</v>
      </c>
      <c r="H25" s="101">
        <v>3</v>
      </c>
      <c r="I25" s="101">
        <v>3</v>
      </c>
      <c r="J25" s="101">
        <v>1</v>
      </c>
      <c r="K25" s="101">
        <v>1</v>
      </c>
      <c r="L25" s="101">
        <v>0</v>
      </c>
      <c r="M25" s="101">
        <v>1.2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7">
        <v>0</v>
      </c>
      <c r="T25" s="107">
        <v>0</v>
      </c>
      <c r="U25" s="107">
        <v>1</v>
      </c>
      <c r="V25" s="107">
        <v>2</v>
      </c>
      <c r="W25" s="107">
        <v>0</v>
      </c>
      <c r="X25" s="107">
        <v>0</v>
      </c>
      <c r="Y25" s="107">
        <v>0</v>
      </c>
      <c r="Z25" s="107">
        <v>1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</row>
    <row r="26" spans="1:32" x14ac:dyDescent="0.45">
      <c r="A26" s="3" t="s">
        <v>217</v>
      </c>
      <c r="B26" s="3" t="s">
        <v>96</v>
      </c>
      <c r="C26" s="3" t="s">
        <v>238</v>
      </c>
      <c r="D26" s="101">
        <v>11</v>
      </c>
      <c r="E26" s="101">
        <v>0</v>
      </c>
      <c r="F26" s="101">
        <v>1</v>
      </c>
      <c r="G26" s="101">
        <v>1</v>
      </c>
      <c r="H26" s="101">
        <v>1</v>
      </c>
      <c r="I26" s="101">
        <v>0</v>
      </c>
      <c r="J26" s="101">
        <v>2</v>
      </c>
      <c r="K26" s="101">
        <v>0</v>
      </c>
      <c r="L26" s="101">
        <v>2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7">
        <v>0</v>
      </c>
      <c r="T26" s="107">
        <v>1</v>
      </c>
      <c r="U26" s="107">
        <v>0</v>
      </c>
      <c r="V26" s="107">
        <v>1</v>
      </c>
      <c r="W26" s="107">
        <v>1</v>
      </c>
      <c r="X26" s="107">
        <v>1</v>
      </c>
      <c r="Y26" s="107">
        <v>0</v>
      </c>
      <c r="Z26" s="107">
        <v>0</v>
      </c>
      <c r="AA26" s="107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</row>
    <row r="27" spans="1:32" x14ac:dyDescent="0.45">
      <c r="A27" s="3" t="s">
        <v>217</v>
      </c>
      <c r="B27" s="3" t="s">
        <v>96</v>
      </c>
      <c r="C27" s="3" t="s">
        <v>239</v>
      </c>
      <c r="D27" s="101">
        <v>6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1</v>
      </c>
      <c r="M27" s="101">
        <v>2</v>
      </c>
      <c r="N27" s="101">
        <v>1</v>
      </c>
      <c r="O27" s="101">
        <v>1</v>
      </c>
      <c r="P27" s="101">
        <v>0</v>
      </c>
      <c r="Q27" s="101">
        <v>0</v>
      </c>
      <c r="R27" s="101">
        <v>0</v>
      </c>
      <c r="S27" s="107">
        <v>0</v>
      </c>
      <c r="T27" s="107">
        <v>0</v>
      </c>
      <c r="U27" s="107">
        <v>0</v>
      </c>
      <c r="V27" s="107">
        <v>0</v>
      </c>
      <c r="W27" s="107">
        <v>0</v>
      </c>
      <c r="X27" s="107">
        <v>1</v>
      </c>
      <c r="Y27" s="107">
        <v>0</v>
      </c>
      <c r="Z27" s="107">
        <v>0</v>
      </c>
      <c r="AA27" s="107">
        <v>0</v>
      </c>
      <c r="AB27" s="107">
        <v>0</v>
      </c>
      <c r="AC27" s="107">
        <v>0</v>
      </c>
      <c r="AD27" s="107">
        <v>0</v>
      </c>
      <c r="AE27" s="107">
        <v>0</v>
      </c>
      <c r="AF27" s="107">
        <v>0</v>
      </c>
    </row>
    <row r="28" spans="1:32" x14ac:dyDescent="0.45">
      <c r="A28" s="2" t="s">
        <v>215</v>
      </c>
      <c r="B28" s="2" t="s">
        <v>97</v>
      </c>
      <c r="C28" s="2" t="s">
        <v>240</v>
      </c>
      <c r="D28" s="100">
        <v>77.400000000000006</v>
      </c>
      <c r="E28" s="100">
        <v>0</v>
      </c>
      <c r="F28" s="100">
        <v>3</v>
      </c>
      <c r="G28" s="100">
        <v>5</v>
      </c>
      <c r="H28" s="100">
        <v>1</v>
      </c>
      <c r="I28" s="100">
        <v>6</v>
      </c>
      <c r="J28" s="100">
        <v>6</v>
      </c>
      <c r="K28" s="100">
        <v>4</v>
      </c>
      <c r="L28" s="100">
        <v>9</v>
      </c>
      <c r="M28" s="100">
        <v>4.2</v>
      </c>
      <c r="N28" s="100">
        <v>1</v>
      </c>
      <c r="O28" s="100">
        <v>2</v>
      </c>
      <c r="P28" s="100">
        <v>0</v>
      </c>
      <c r="Q28" s="100">
        <v>1</v>
      </c>
      <c r="R28" s="100">
        <v>0</v>
      </c>
      <c r="S28" s="106">
        <v>0</v>
      </c>
      <c r="T28" s="106">
        <v>8</v>
      </c>
      <c r="U28" s="106">
        <v>8</v>
      </c>
      <c r="V28" s="106">
        <v>11</v>
      </c>
      <c r="W28" s="106">
        <v>3</v>
      </c>
      <c r="X28" s="106">
        <v>2.2000000000000002</v>
      </c>
      <c r="Y28" s="106">
        <v>1</v>
      </c>
      <c r="Z28" s="106">
        <v>2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06">
        <v>0</v>
      </c>
    </row>
    <row r="29" spans="1:32" x14ac:dyDescent="0.45">
      <c r="A29" s="3" t="s">
        <v>217</v>
      </c>
      <c r="B29" s="3" t="s">
        <v>97</v>
      </c>
      <c r="C29" s="3" t="s">
        <v>241</v>
      </c>
      <c r="D29" s="101">
        <v>32</v>
      </c>
      <c r="E29" s="101">
        <v>0</v>
      </c>
      <c r="F29" s="101">
        <v>1</v>
      </c>
      <c r="G29" s="101">
        <v>0</v>
      </c>
      <c r="H29" s="101">
        <v>0</v>
      </c>
      <c r="I29" s="101">
        <v>1</v>
      </c>
      <c r="J29" s="101">
        <v>2</v>
      </c>
      <c r="K29" s="101">
        <v>1</v>
      </c>
      <c r="L29" s="101">
        <v>4</v>
      </c>
      <c r="M29" s="101">
        <v>1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7">
        <v>0</v>
      </c>
      <c r="T29" s="107">
        <v>5</v>
      </c>
      <c r="U29" s="107">
        <v>6</v>
      </c>
      <c r="V29" s="107">
        <v>4</v>
      </c>
      <c r="W29" s="107">
        <v>3</v>
      </c>
      <c r="X29" s="107">
        <v>1</v>
      </c>
      <c r="Y29" s="107">
        <v>1</v>
      </c>
      <c r="Z29" s="107">
        <v>2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</row>
    <row r="30" spans="1:32" x14ac:dyDescent="0.45">
      <c r="A30" s="3" t="s">
        <v>217</v>
      </c>
      <c r="B30" s="3" t="s">
        <v>97</v>
      </c>
      <c r="C30" s="3" t="s">
        <v>242</v>
      </c>
      <c r="D30" s="101">
        <v>18</v>
      </c>
      <c r="E30" s="101">
        <v>0</v>
      </c>
      <c r="F30" s="101">
        <v>2</v>
      </c>
      <c r="G30" s="101">
        <v>4</v>
      </c>
      <c r="H30" s="101">
        <v>1</v>
      </c>
      <c r="I30" s="101">
        <v>2</v>
      </c>
      <c r="J30" s="101">
        <v>0</v>
      </c>
      <c r="K30" s="101">
        <v>2</v>
      </c>
      <c r="L30" s="101">
        <v>0</v>
      </c>
      <c r="M30" s="101">
        <v>0</v>
      </c>
      <c r="N30" s="101">
        <v>0</v>
      </c>
      <c r="O30" s="101">
        <v>2</v>
      </c>
      <c r="P30" s="101">
        <v>0</v>
      </c>
      <c r="Q30" s="101">
        <v>0</v>
      </c>
      <c r="R30" s="101">
        <v>0</v>
      </c>
      <c r="S30" s="107">
        <v>0</v>
      </c>
      <c r="T30" s="107">
        <v>1</v>
      </c>
      <c r="U30" s="107">
        <v>0</v>
      </c>
      <c r="V30" s="107">
        <v>3</v>
      </c>
      <c r="W30" s="107">
        <v>0</v>
      </c>
      <c r="X30" s="107">
        <v>1</v>
      </c>
      <c r="Y30" s="107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</row>
    <row r="31" spans="1:32" x14ac:dyDescent="0.45">
      <c r="A31" s="3" t="s">
        <v>217</v>
      </c>
      <c r="B31" s="3" t="s">
        <v>97</v>
      </c>
      <c r="C31" s="3" t="s">
        <v>243</v>
      </c>
      <c r="D31" s="101">
        <v>12.2</v>
      </c>
      <c r="E31" s="101">
        <v>0</v>
      </c>
      <c r="F31" s="101">
        <v>0</v>
      </c>
      <c r="G31" s="101">
        <v>1</v>
      </c>
      <c r="H31" s="101">
        <v>0</v>
      </c>
      <c r="I31" s="101">
        <v>2</v>
      </c>
      <c r="J31" s="101">
        <v>0</v>
      </c>
      <c r="K31" s="101">
        <v>1</v>
      </c>
      <c r="L31" s="101">
        <v>4</v>
      </c>
      <c r="M31" s="101">
        <v>1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7">
        <v>0</v>
      </c>
      <c r="T31" s="107">
        <v>2</v>
      </c>
      <c r="U31" s="107">
        <v>0</v>
      </c>
      <c r="V31" s="107">
        <v>1</v>
      </c>
      <c r="W31" s="107">
        <v>0</v>
      </c>
      <c r="X31" s="107">
        <v>0.2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</row>
    <row r="32" spans="1:32" x14ac:dyDescent="0.45">
      <c r="A32" s="3" t="s">
        <v>217</v>
      </c>
      <c r="B32" s="3" t="s">
        <v>97</v>
      </c>
      <c r="C32" s="3" t="s">
        <v>244</v>
      </c>
      <c r="D32" s="101">
        <v>5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2</v>
      </c>
      <c r="K32" s="101">
        <v>0</v>
      </c>
      <c r="L32" s="101">
        <v>1</v>
      </c>
      <c r="M32" s="101">
        <v>1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7">
        <v>0</v>
      </c>
      <c r="T32" s="107">
        <v>0</v>
      </c>
      <c r="U32" s="107">
        <v>0</v>
      </c>
      <c r="V32" s="107">
        <v>1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0</v>
      </c>
      <c r="AC32" s="107">
        <v>0</v>
      </c>
      <c r="AD32" s="107">
        <v>0</v>
      </c>
      <c r="AE32" s="107">
        <v>0</v>
      </c>
      <c r="AF32" s="107">
        <v>0</v>
      </c>
    </row>
    <row r="33" spans="1:32" x14ac:dyDescent="0.45">
      <c r="A33" s="3" t="s">
        <v>217</v>
      </c>
      <c r="B33" s="3" t="s">
        <v>97</v>
      </c>
      <c r="C33" s="3" t="s">
        <v>245</v>
      </c>
      <c r="D33" s="101">
        <v>5</v>
      </c>
      <c r="E33" s="101">
        <v>0</v>
      </c>
      <c r="F33" s="101">
        <v>0</v>
      </c>
      <c r="G33" s="101">
        <v>0</v>
      </c>
      <c r="H33" s="101">
        <v>0</v>
      </c>
      <c r="I33" s="101">
        <v>1</v>
      </c>
      <c r="J33" s="101">
        <v>2</v>
      </c>
      <c r="K33" s="101">
        <v>0</v>
      </c>
      <c r="L33" s="101">
        <v>0</v>
      </c>
      <c r="M33" s="101">
        <v>1</v>
      </c>
      <c r="N33" s="101">
        <v>0</v>
      </c>
      <c r="O33" s="101">
        <v>0</v>
      </c>
      <c r="P33" s="101">
        <v>0</v>
      </c>
      <c r="Q33" s="101">
        <v>1</v>
      </c>
      <c r="R33" s="101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B33" s="107">
        <v>0</v>
      </c>
      <c r="AC33" s="107">
        <v>0</v>
      </c>
      <c r="AD33" s="107">
        <v>0</v>
      </c>
      <c r="AE33" s="107">
        <v>0</v>
      </c>
      <c r="AF33" s="107">
        <v>0</v>
      </c>
    </row>
    <row r="34" spans="1:32" x14ac:dyDescent="0.45">
      <c r="A34" s="3" t="s">
        <v>217</v>
      </c>
      <c r="B34" s="3" t="s">
        <v>97</v>
      </c>
      <c r="C34" s="3" t="s">
        <v>246</v>
      </c>
      <c r="D34" s="101">
        <v>5.2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0.2</v>
      </c>
      <c r="N34" s="101">
        <v>1</v>
      </c>
      <c r="O34" s="101">
        <v>0</v>
      </c>
      <c r="P34" s="101">
        <v>0</v>
      </c>
      <c r="Q34" s="101">
        <v>0</v>
      </c>
      <c r="R34" s="101">
        <v>0</v>
      </c>
      <c r="S34" s="107">
        <v>0</v>
      </c>
      <c r="T34" s="107">
        <v>0</v>
      </c>
      <c r="U34" s="107">
        <v>2</v>
      </c>
      <c r="V34" s="107">
        <v>2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</row>
    <row r="35" spans="1:32" x14ac:dyDescent="0.45">
      <c r="A35" s="2" t="s">
        <v>215</v>
      </c>
      <c r="B35" s="2" t="s">
        <v>98</v>
      </c>
      <c r="C35" s="2" t="s">
        <v>247</v>
      </c>
      <c r="D35" s="100">
        <v>75.400000000000006</v>
      </c>
      <c r="E35" s="100">
        <v>0</v>
      </c>
      <c r="F35" s="100">
        <v>4</v>
      </c>
      <c r="G35" s="100">
        <v>2</v>
      </c>
      <c r="H35" s="100">
        <v>4</v>
      </c>
      <c r="I35" s="100">
        <v>12</v>
      </c>
      <c r="J35" s="100">
        <v>3</v>
      </c>
      <c r="K35" s="100">
        <v>3.2</v>
      </c>
      <c r="L35" s="100">
        <v>7</v>
      </c>
      <c r="M35" s="100">
        <v>7</v>
      </c>
      <c r="N35" s="100">
        <v>4</v>
      </c>
      <c r="O35" s="100">
        <v>5</v>
      </c>
      <c r="P35" s="100">
        <v>1</v>
      </c>
      <c r="Q35" s="100">
        <v>0</v>
      </c>
      <c r="R35" s="100">
        <v>0</v>
      </c>
      <c r="S35" s="106">
        <v>0</v>
      </c>
      <c r="T35" s="106">
        <v>5</v>
      </c>
      <c r="U35" s="106">
        <v>6</v>
      </c>
      <c r="V35" s="106">
        <v>3</v>
      </c>
      <c r="W35" s="106">
        <v>2</v>
      </c>
      <c r="X35" s="106">
        <v>1.2</v>
      </c>
      <c r="Y35" s="106">
        <v>1</v>
      </c>
      <c r="Z35" s="106">
        <v>2</v>
      </c>
      <c r="AA35" s="106">
        <v>3</v>
      </c>
      <c r="AB35" s="106">
        <v>0</v>
      </c>
      <c r="AC35" s="106">
        <v>0</v>
      </c>
      <c r="AD35" s="106">
        <v>0</v>
      </c>
      <c r="AE35" s="106">
        <v>0</v>
      </c>
      <c r="AF35" s="106">
        <v>0</v>
      </c>
    </row>
    <row r="36" spans="1:32" x14ac:dyDescent="0.45">
      <c r="A36" s="3" t="s">
        <v>217</v>
      </c>
      <c r="B36" s="3" t="s">
        <v>98</v>
      </c>
      <c r="C36" s="3" t="s">
        <v>248</v>
      </c>
      <c r="D36" s="101">
        <v>44.2</v>
      </c>
      <c r="E36" s="101">
        <v>0</v>
      </c>
      <c r="F36" s="101">
        <v>2</v>
      </c>
      <c r="G36" s="101">
        <v>1</v>
      </c>
      <c r="H36" s="101">
        <v>2</v>
      </c>
      <c r="I36" s="101">
        <v>9</v>
      </c>
      <c r="J36" s="101">
        <v>2</v>
      </c>
      <c r="K36" s="101">
        <v>2</v>
      </c>
      <c r="L36" s="101">
        <v>3</v>
      </c>
      <c r="M36" s="101">
        <v>2</v>
      </c>
      <c r="N36" s="101">
        <v>3</v>
      </c>
      <c r="O36" s="101">
        <v>4</v>
      </c>
      <c r="P36" s="101">
        <v>1</v>
      </c>
      <c r="Q36" s="101">
        <v>0</v>
      </c>
      <c r="R36" s="101">
        <v>0</v>
      </c>
      <c r="S36" s="107">
        <v>0</v>
      </c>
      <c r="T36" s="107">
        <v>3</v>
      </c>
      <c r="U36" s="107">
        <v>3</v>
      </c>
      <c r="V36" s="107">
        <v>2</v>
      </c>
      <c r="W36" s="107">
        <v>1</v>
      </c>
      <c r="X36" s="107">
        <v>1.2</v>
      </c>
      <c r="Y36" s="107">
        <v>1</v>
      </c>
      <c r="Z36" s="107">
        <v>1</v>
      </c>
      <c r="AA36" s="107">
        <v>1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</row>
    <row r="37" spans="1:32" x14ac:dyDescent="0.45">
      <c r="A37" s="3" t="s">
        <v>217</v>
      </c>
      <c r="B37" s="3" t="s">
        <v>98</v>
      </c>
      <c r="C37" s="3" t="s">
        <v>249</v>
      </c>
      <c r="D37" s="101">
        <v>22.2</v>
      </c>
      <c r="E37" s="101">
        <v>0</v>
      </c>
      <c r="F37" s="101">
        <v>1</v>
      </c>
      <c r="G37" s="101">
        <v>1</v>
      </c>
      <c r="H37" s="101">
        <v>1</v>
      </c>
      <c r="I37" s="101">
        <v>0</v>
      </c>
      <c r="J37" s="101">
        <v>1</v>
      </c>
      <c r="K37" s="101">
        <v>1.2</v>
      </c>
      <c r="L37" s="101">
        <v>4</v>
      </c>
      <c r="M37" s="101">
        <v>3</v>
      </c>
      <c r="N37" s="101">
        <v>1</v>
      </c>
      <c r="O37" s="101">
        <v>1</v>
      </c>
      <c r="P37" s="101">
        <v>0</v>
      </c>
      <c r="Q37" s="101">
        <v>0</v>
      </c>
      <c r="R37" s="101">
        <v>0</v>
      </c>
      <c r="S37" s="107">
        <v>0</v>
      </c>
      <c r="T37" s="107">
        <v>1</v>
      </c>
      <c r="U37" s="107">
        <v>2</v>
      </c>
      <c r="V37" s="107">
        <v>1</v>
      </c>
      <c r="W37" s="107">
        <v>1</v>
      </c>
      <c r="X37" s="107">
        <v>0</v>
      </c>
      <c r="Y37" s="107">
        <v>0</v>
      </c>
      <c r="Z37" s="107">
        <v>1</v>
      </c>
      <c r="AA37" s="107">
        <v>2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</row>
    <row r="38" spans="1:32" x14ac:dyDescent="0.45">
      <c r="A38" s="3" t="s">
        <v>217</v>
      </c>
      <c r="B38" s="3" t="s">
        <v>98</v>
      </c>
      <c r="C38" s="3" t="s">
        <v>250</v>
      </c>
      <c r="D38" s="101">
        <v>4</v>
      </c>
      <c r="E38" s="101">
        <v>0</v>
      </c>
      <c r="F38" s="101">
        <v>0</v>
      </c>
      <c r="G38" s="101">
        <v>0</v>
      </c>
      <c r="H38" s="101">
        <v>0</v>
      </c>
      <c r="I38" s="101">
        <v>1</v>
      </c>
      <c r="J38" s="101">
        <v>0</v>
      </c>
      <c r="K38" s="101">
        <v>0</v>
      </c>
      <c r="L38" s="101">
        <v>0</v>
      </c>
      <c r="M38" s="101">
        <v>1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7">
        <v>0</v>
      </c>
      <c r="T38" s="107">
        <v>1</v>
      </c>
      <c r="U38" s="107">
        <v>1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0</v>
      </c>
      <c r="AF38" s="107">
        <v>0</v>
      </c>
    </row>
    <row r="39" spans="1:32" x14ac:dyDescent="0.45">
      <c r="A39" s="3" t="s">
        <v>217</v>
      </c>
      <c r="B39" s="3" t="s">
        <v>98</v>
      </c>
      <c r="C39" s="3" t="s">
        <v>251</v>
      </c>
      <c r="D39" s="101">
        <v>5</v>
      </c>
      <c r="E39" s="101">
        <v>0</v>
      </c>
      <c r="F39" s="101">
        <v>1</v>
      </c>
      <c r="G39" s="101">
        <v>0</v>
      </c>
      <c r="H39" s="101">
        <v>1</v>
      </c>
      <c r="I39" s="101">
        <v>2</v>
      </c>
      <c r="J39" s="101">
        <v>0</v>
      </c>
      <c r="K39" s="101">
        <v>0</v>
      </c>
      <c r="L39" s="101">
        <v>0</v>
      </c>
      <c r="M39" s="101">
        <v>1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</row>
    <row r="40" spans="1:32" x14ac:dyDescent="0.45">
      <c r="A40" s="2" t="s">
        <v>215</v>
      </c>
      <c r="B40" s="2" t="s">
        <v>99</v>
      </c>
      <c r="C40" s="2" t="s">
        <v>252</v>
      </c>
      <c r="D40" s="100">
        <v>163.6</v>
      </c>
      <c r="E40" s="100">
        <v>0</v>
      </c>
      <c r="F40" s="100">
        <v>6</v>
      </c>
      <c r="G40" s="100">
        <v>6</v>
      </c>
      <c r="H40" s="100">
        <v>9</v>
      </c>
      <c r="I40" s="100">
        <v>12.8</v>
      </c>
      <c r="J40" s="100">
        <v>11</v>
      </c>
      <c r="K40" s="100">
        <v>9.8000000000000007</v>
      </c>
      <c r="L40" s="100">
        <v>16</v>
      </c>
      <c r="M40" s="100">
        <v>14</v>
      </c>
      <c r="N40" s="100">
        <v>4</v>
      </c>
      <c r="O40" s="100">
        <v>7</v>
      </c>
      <c r="P40" s="100">
        <v>0</v>
      </c>
      <c r="Q40" s="100">
        <v>0</v>
      </c>
      <c r="R40" s="100">
        <v>0</v>
      </c>
      <c r="S40" s="106">
        <v>0</v>
      </c>
      <c r="T40" s="106">
        <v>11</v>
      </c>
      <c r="U40" s="106">
        <v>15</v>
      </c>
      <c r="V40" s="106">
        <v>16</v>
      </c>
      <c r="W40" s="106">
        <v>11</v>
      </c>
      <c r="X40" s="106">
        <v>11</v>
      </c>
      <c r="Y40" s="106">
        <v>2</v>
      </c>
      <c r="Z40" s="106">
        <v>1</v>
      </c>
      <c r="AA40" s="106">
        <v>0</v>
      </c>
      <c r="AB40" s="106">
        <v>0</v>
      </c>
      <c r="AC40" s="106">
        <v>1</v>
      </c>
      <c r="AD40" s="106">
        <v>0</v>
      </c>
      <c r="AE40" s="106">
        <v>0</v>
      </c>
      <c r="AF40" s="106">
        <v>0</v>
      </c>
    </row>
    <row r="41" spans="1:32" x14ac:dyDescent="0.45">
      <c r="A41" s="3" t="s">
        <v>217</v>
      </c>
      <c r="B41" s="3" t="s">
        <v>99</v>
      </c>
      <c r="C41" s="3" t="s">
        <v>253</v>
      </c>
      <c r="D41" s="101">
        <v>4.4000000000000004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0.2</v>
      </c>
      <c r="M41" s="101">
        <v>2</v>
      </c>
      <c r="N41" s="101">
        <v>1</v>
      </c>
      <c r="O41" s="101">
        <v>1</v>
      </c>
      <c r="P41" s="101">
        <v>0</v>
      </c>
      <c r="Q41" s="101">
        <v>0</v>
      </c>
      <c r="R41" s="101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0.2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</row>
    <row r="42" spans="1:32" x14ac:dyDescent="0.45">
      <c r="A42" s="3" t="s">
        <v>217</v>
      </c>
      <c r="B42" s="3" t="s">
        <v>99</v>
      </c>
      <c r="C42" s="3" t="s">
        <v>254</v>
      </c>
      <c r="D42" s="101">
        <v>135.19999999999999</v>
      </c>
      <c r="E42" s="101">
        <v>0</v>
      </c>
      <c r="F42" s="101">
        <v>3</v>
      </c>
      <c r="G42" s="101">
        <v>5</v>
      </c>
      <c r="H42" s="101">
        <v>7.8</v>
      </c>
      <c r="I42" s="101">
        <v>10.8</v>
      </c>
      <c r="J42" s="101">
        <v>9</v>
      </c>
      <c r="K42" s="101">
        <v>8.8000000000000007</v>
      </c>
      <c r="L42" s="101">
        <v>12.8</v>
      </c>
      <c r="M42" s="101">
        <v>10</v>
      </c>
      <c r="N42" s="101">
        <v>3</v>
      </c>
      <c r="O42" s="101">
        <v>4</v>
      </c>
      <c r="P42" s="101">
        <v>0</v>
      </c>
      <c r="Q42" s="101">
        <v>0</v>
      </c>
      <c r="R42" s="101">
        <v>0</v>
      </c>
      <c r="S42" s="107">
        <v>0</v>
      </c>
      <c r="T42" s="107">
        <v>8</v>
      </c>
      <c r="U42" s="107">
        <v>15</v>
      </c>
      <c r="V42" s="107">
        <v>14.2</v>
      </c>
      <c r="W42" s="107">
        <v>10</v>
      </c>
      <c r="X42" s="107">
        <v>10.8</v>
      </c>
      <c r="Y42" s="107">
        <v>1</v>
      </c>
      <c r="Z42" s="107">
        <v>1</v>
      </c>
      <c r="AA42" s="107">
        <v>0</v>
      </c>
      <c r="AB42" s="107">
        <v>0</v>
      </c>
      <c r="AC42" s="107">
        <v>1</v>
      </c>
      <c r="AD42" s="107">
        <v>0</v>
      </c>
      <c r="AE42" s="107">
        <v>0</v>
      </c>
      <c r="AF42" s="107">
        <v>0</v>
      </c>
    </row>
    <row r="43" spans="1:32" x14ac:dyDescent="0.45">
      <c r="A43" s="3" t="s">
        <v>217</v>
      </c>
      <c r="B43" s="3" t="s">
        <v>99</v>
      </c>
      <c r="C43" s="3" t="s">
        <v>255</v>
      </c>
      <c r="D43" s="101">
        <v>11</v>
      </c>
      <c r="E43" s="101">
        <v>0</v>
      </c>
      <c r="F43" s="101">
        <v>0</v>
      </c>
      <c r="G43" s="101">
        <v>0</v>
      </c>
      <c r="H43" s="101">
        <v>0.2</v>
      </c>
      <c r="I43" s="101">
        <v>1</v>
      </c>
      <c r="J43" s="101">
        <v>0</v>
      </c>
      <c r="K43" s="101">
        <v>1</v>
      </c>
      <c r="L43" s="101">
        <v>2</v>
      </c>
      <c r="M43" s="101">
        <v>1</v>
      </c>
      <c r="N43" s="101">
        <v>0</v>
      </c>
      <c r="O43" s="101">
        <v>1</v>
      </c>
      <c r="P43" s="101">
        <v>0</v>
      </c>
      <c r="Q43" s="101">
        <v>0</v>
      </c>
      <c r="R43" s="101">
        <v>0</v>
      </c>
      <c r="S43" s="107">
        <v>0</v>
      </c>
      <c r="T43" s="107">
        <v>2</v>
      </c>
      <c r="U43" s="107">
        <v>0</v>
      </c>
      <c r="V43" s="107">
        <v>1.8</v>
      </c>
      <c r="W43" s="107">
        <v>0</v>
      </c>
      <c r="X43" s="107">
        <v>0</v>
      </c>
      <c r="Y43" s="107">
        <v>1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</row>
    <row r="44" spans="1:32" x14ac:dyDescent="0.45">
      <c r="A44" s="3" t="s">
        <v>217</v>
      </c>
      <c r="B44" s="3" t="s">
        <v>99</v>
      </c>
      <c r="C44" s="3" t="s">
        <v>256</v>
      </c>
      <c r="D44" s="101">
        <v>13</v>
      </c>
      <c r="E44" s="101">
        <v>0</v>
      </c>
      <c r="F44" s="101">
        <v>3</v>
      </c>
      <c r="G44" s="101">
        <v>1</v>
      </c>
      <c r="H44" s="101">
        <v>1</v>
      </c>
      <c r="I44" s="101">
        <v>1</v>
      </c>
      <c r="J44" s="101">
        <v>2</v>
      </c>
      <c r="K44" s="101">
        <v>0</v>
      </c>
      <c r="L44" s="101">
        <v>1</v>
      </c>
      <c r="M44" s="101">
        <v>1</v>
      </c>
      <c r="N44" s="101">
        <v>0</v>
      </c>
      <c r="O44" s="101">
        <v>1</v>
      </c>
      <c r="P44" s="101">
        <v>0</v>
      </c>
      <c r="Q44" s="101">
        <v>0</v>
      </c>
      <c r="R44" s="101">
        <v>0</v>
      </c>
      <c r="S44" s="107">
        <v>0</v>
      </c>
      <c r="T44" s="107">
        <v>1</v>
      </c>
      <c r="U44" s="107">
        <v>0</v>
      </c>
      <c r="V44" s="107">
        <v>0</v>
      </c>
      <c r="W44" s="107">
        <v>1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</row>
    <row r="45" spans="1:32" x14ac:dyDescent="0.45">
      <c r="A45" s="2" t="s">
        <v>215</v>
      </c>
      <c r="B45" s="2" t="s">
        <v>100</v>
      </c>
      <c r="C45" s="2" t="s">
        <v>257</v>
      </c>
      <c r="D45" s="100">
        <v>77.8</v>
      </c>
      <c r="E45" s="100">
        <v>0</v>
      </c>
      <c r="F45" s="100">
        <v>2</v>
      </c>
      <c r="G45" s="100">
        <v>8</v>
      </c>
      <c r="H45" s="100">
        <v>6</v>
      </c>
      <c r="I45" s="100">
        <v>4</v>
      </c>
      <c r="J45" s="100">
        <v>8</v>
      </c>
      <c r="K45" s="100">
        <v>6</v>
      </c>
      <c r="L45" s="100">
        <v>8</v>
      </c>
      <c r="M45" s="100">
        <v>8</v>
      </c>
      <c r="N45" s="100">
        <v>2</v>
      </c>
      <c r="O45" s="100">
        <v>2</v>
      </c>
      <c r="P45" s="100">
        <v>0</v>
      </c>
      <c r="Q45" s="100">
        <v>0</v>
      </c>
      <c r="R45" s="100">
        <v>0</v>
      </c>
      <c r="S45" s="106">
        <v>0</v>
      </c>
      <c r="T45" s="106">
        <v>3</v>
      </c>
      <c r="U45" s="106">
        <v>5</v>
      </c>
      <c r="V45" s="106">
        <v>8</v>
      </c>
      <c r="W45" s="106">
        <v>4</v>
      </c>
      <c r="X45" s="106">
        <v>1.8</v>
      </c>
      <c r="Y45" s="106">
        <v>2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</row>
    <row r="46" spans="1:32" x14ac:dyDescent="0.45">
      <c r="A46" s="3" t="s">
        <v>217</v>
      </c>
      <c r="B46" s="3" t="s">
        <v>100</v>
      </c>
      <c r="C46" s="3" t="s">
        <v>258</v>
      </c>
      <c r="D46" s="101">
        <v>10</v>
      </c>
      <c r="E46" s="101">
        <v>0</v>
      </c>
      <c r="F46" s="101">
        <v>0</v>
      </c>
      <c r="G46" s="101">
        <v>2</v>
      </c>
      <c r="H46" s="101">
        <v>4</v>
      </c>
      <c r="I46" s="101">
        <v>0</v>
      </c>
      <c r="J46" s="101">
        <v>0</v>
      </c>
      <c r="K46" s="101">
        <v>0</v>
      </c>
      <c r="L46" s="101">
        <v>1</v>
      </c>
      <c r="M46" s="101">
        <v>1.2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1</v>
      </c>
      <c r="X46" s="107">
        <v>0.8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</row>
    <row r="47" spans="1:32" x14ac:dyDescent="0.45">
      <c r="A47" s="3" t="s">
        <v>217</v>
      </c>
      <c r="B47" s="3" t="s">
        <v>100</v>
      </c>
      <c r="C47" s="3" t="s">
        <v>259</v>
      </c>
      <c r="D47" s="101">
        <v>52.8</v>
      </c>
      <c r="E47" s="101">
        <v>0</v>
      </c>
      <c r="F47" s="101">
        <v>2</v>
      </c>
      <c r="G47" s="101">
        <v>4</v>
      </c>
      <c r="H47" s="101">
        <v>1</v>
      </c>
      <c r="I47" s="101">
        <v>3</v>
      </c>
      <c r="J47" s="101">
        <v>8</v>
      </c>
      <c r="K47" s="101">
        <v>1</v>
      </c>
      <c r="L47" s="101">
        <v>5</v>
      </c>
      <c r="M47" s="101">
        <v>5.8</v>
      </c>
      <c r="N47" s="101">
        <v>1</v>
      </c>
      <c r="O47" s="101">
        <v>1</v>
      </c>
      <c r="P47" s="101">
        <v>0</v>
      </c>
      <c r="Q47" s="101">
        <v>0</v>
      </c>
      <c r="R47" s="101">
        <v>0</v>
      </c>
      <c r="S47" s="107">
        <v>0</v>
      </c>
      <c r="T47" s="107">
        <v>3</v>
      </c>
      <c r="U47" s="107">
        <v>5</v>
      </c>
      <c r="V47" s="107">
        <v>7</v>
      </c>
      <c r="W47" s="107">
        <v>3</v>
      </c>
      <c r="X47" s="107">
        <v>1</v>
      </c>
      <c r="Y47" s="107">
        <v>2</v>
      </c>
      <c r="Z47" s="107">
        <v>0</v>
      </c>
      <c r="AA47" s="107">
        <v>0</v>
      </c>
      <c r="AB47" s="107">
        <v>0</v>
      </c>
      <c r="AC47" s="107">
        <v>0</v>
      </c>
      <c r="AD47" s="107">
        <v>0</v>
      </c>
      <c r="AE47" s="107">
        <v>0</v>
      </c>
      <c r="AF47" s="107">
        <v>0</v>
      </c>
    </row>
    <row r="48" spans="1:32" x14ac:dyDescent="0.45">
      <c r="A48" s="3" t="s">
        <v>217</v>
      </c>
      <c r="B48" s="3" t="s">
        <v>100</v>
      </c>
      <c r="C48" s="3" t="s">
        <v>260</v>
      </c>
      <c r="D48" s="101">
        <v>15</v>
      </c>
      <c r="E48" s="101">
        <v>0</v>
      </c>
      <c r="F48" s="101">
        <v>0</v>
      </c>
      <c r="G48" s="101">
        <v>2</v>
      </c>
      <c r="H48" s="101">
        <v>1</v>
      </c>
      <c r="I48" s="101">
        <v>1</v>
      </c>
      <c r="J48" s="101">
        <v>0</v>
      </c>
      <c r="K48" s="101">
        <v>5</v>
      </c>
      <c r="L48" s="101">
        <v>2</v>
      </c>
      <c r="M48" s="101">
        <v>1</v>
      </c>
      <c r="N48" s="101">
        <v>1</v>
      </c>
      <c r="O48" s="101">
        <v>1</v>
      </c>
      <c r="P48" s="101">
        <v>0</v>
      </c>
      <c r="Q48" s="101">
        <v>0</v>
      </c>
      <c r="R48" s="101">
        <v>0</v>
      </c>
      <c r="S48" s="107">
        <v>0</v>
      </c>
      <c r="T48" s="107">
        <v>0</v>
      </c>
      <c r="U48" s="107">
        <v>0</v>
      </c>
      <c r="V48" s="107">
        <v>1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</row>
    <row r="49" spans="1:32" x14ac:dyDescent="0.45">
      <c r="A49" s="2" t="s">
        <v>215</v>
      </c>
      <c r="B49" s="2" t="s">
        <v>119</v>
      </c>
      <c r="C49" s="2" t="s">
        <v>261</v>
      </c>
      <c r="D49" s="100">
        <v>81.8</v>
      </c>
      <c r="E49" s="100">
        <v>0</v>
      </c>
      <c r="F49" s="100">
        <v>5</v>
      </c>
      <c r="G49" s="100">
        <v>8</v>
      </c>
      <c r="H49" s="100">
        <v>4</v>
      </c>
      <c r="I49" s="100">
        <v>5</v>
      </c>
      <c r="J49" s="100">
        <v>6</v>
      </c>
      <c r="K49" s="100">
        <v>5</v>
      </c>
      <c r="L49" s="100">
        <v>4.8</v>
      </c>
      <c r="M49" s="100">
        <v>9</v>
      </c>
      <c r="N49" s="100">
        <v>5</v>
      </c>
      <c r="O49" s="100">
        <v>2</v>
      </c>
      <c r="P49" s="100">
        <v>2</v>
      </c>
      <c r="Q49" s="100">
        <v>2</v>
      </c>
      <c r="R49" s="100">
        <v>0</v>
      </c>
      <c r="S49" s="106">
        <v>0</v>
      </c>
      <c r="T49" s="106">
        <v>4</v>
      </c>
      <c r="U49" s="106">
        <v>7</v>
      </c>
      <c r="V49" s="106">
        <v>6</v>
      </c>
      <c r="W49" s="106">
        <v>4</v>
      </c>
      <c r="X49" s="106">
        <v>1</v>
      </c>
      <c r="Y49" s="106">
        <v>2</v>
      </c>
      <c r="Z49" s="106">
        <v>0</v>
      </c>
      <c r="AA49" s="106">
        <v>0</v>
      </c>
      <c r="AB49" s="106">
        <v>0</v>
      </c>
      <c r="AC49" s="106">
        <v>0</v>
      </c>
      <c r="AD49" s="106">
        <v>0</v>
      </c>
      <c r="AE49" s="106">
        <v>0</v>
      </c>
      <c r="AF49" s="106">
        <v>0</v>
      </c>
    </row>
    <row r="50" spans="1:32" x14ac:dyDescent="0.45">
      <c r="A50" s="3" t="s">
        <v>217</v>
      </c>
      <c r="B50" s="3" t="s">
        <v>119</v>
      </c>
      <c r="C50" s="3" t="s">
        <v>262</v>
      </c>
      <c r="D50" s="101">
        <v>53.4</v>
      </c>
      <c r="E50" s="101">
        <v>0</v>
      </c>
      <c r="F50" s="101">
        <v>3</v>
      </c>
      <c r="G50" s="101">
        <v>5</v>
      </c>
      <c r="H50" s="101">
        <v>2.6</v>
      </c>
      <c r="I50" s="101">
        <v>3</v>
      </c>
      <c r="J50" s="101">
        <v>5</v>
      </c>
      <c r="K50" s="101">
        <v>1</v>
      </c>
      <c r="L50" s="101">
        <v>1</v>
      </c>
      <c r="M50" s="101">
        <v>4</v>
      </c>
      <c r="N50" s="101">
        <v>5</v>
      </c>
      <c r="O50" s="101">
        <v>2</v>
      </c>
      <c r="P50" s="101">
        <v>2</v>
      </c>
      <c r="Q50" s="101">
        <v>1</v>
      </c>
      <c r="R50" s="101">
        <v>0</v>
      </c>
      <c r="S50" s="107">
        <v>0</v>
      </c>
      <c r="T50" s="107">
        <v>2</v>
      </c>
      <c r="U50" s="107">
        <v>6.8</v>
      </c>
      <c r="V50" s="107">
        <v>4</v>
      </c>
      <c r="W50" s="107">
        <v>3</v>
      </c>
      <c r="X50" s="107">
        <v>1</v>
      </c>
      <c r="Y50" s="107">
        <v>2</v>
      </c>
      <c r="Z50" s="107">
        <v>0</v>
      </c>
      <c r="AA50" s="107">
        <v>0</v>
      </c>
      <c r="AB50" s="107">
        <v>0</v>
      </c>
      <c r="AC50" s="107">
        <v>0</v>
      </c>
      <c r="AD50" s="107">
        <v>0</v>
      </c>
      <c r="AE50" s="107">
        <v>0</v>
      </c>
      <c r="AF50" s="107">
        <v>0</v>
      </c>
    </row>
    <row r="51" spans="1:32" x14ac:dyDescent="0.45">
      <c r="A51" s="3" t="s">
        <v>217</v>
      </c>
      <c r="B51" s="3" t="s">
        <v>119</v>
      </c>
      <c r="C51" s="3" t="s">
        <v>263</v>
      </c>
      <c r="D51" s="101">
        <v>3</v>
      </c>
      <c r="E51" s="101">
        <v>0</v>
      </c>
      <c r="F51" s="101">
        <v>1</v>
      </c>
      <c r="G51" s="101">
        <v>1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1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</row>
    <row r="52" spans="1:32" x14ac:dyDescent="0.45">
      <c r="A52" s="3" t="s">
        <v>217</v>
      </c>
      <c r="B52" s="3" t="s">
        <v>119</v>
      </c>
      <c r="C52" s="3" t="s">
        <v>264</v>
      </c>
      <c r="D52" s="101">
        <v>10.6</v>
      </c>
      <c r="E52" s="101">
        <v>0</v>
      </c>
      <c r="F52" s="101">
        <v>0</v>
      </c>
      <c r="G52" s="101">
        <v>1</v>
      </c>
      <c r="H52" s="101">
        <v>1.4</v>
      </c>
      <c r="I52" s="101">
        <v>0</v>
      </c>
      <c r="J52" s="101">
        <v>1</v>
      </c>
      <c r="K52" s="101">
        <v>1</v>
      </c>
      <c r="L52" s="101">
        <v>1</v>
      </c>
      <c r="M52" s="101">
        <v>2</v>
      </c>
      <c r="N52" s="101">
        <v>0</v>
      </c>
      <c r="O52" s="101">
        <v>0</v>
      </c>
      <c r="P52" s="101">
        <v>0</v>
      </c>
      <c r="Q52" s="101">
        <v>1</v>
      </c>
      <c r="R52" s="101">
        <v>0</v>
      </c>
      <c r="S52" s="107">
        <v>0</v>
      </c>
      <c r="T52" s="107">
        <v>2</v>
      </c>
      <c r="U52" s="107">
        <v>0.2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</row>
    <row r="53" spans="1:32" x14ac:dyDescent="0.45">
      <c r="A53" s="3" t="s">
        <v>217</v>
      </c>
      <c r="B53" s="3" t="s">
        <v>119</v>
      </c>
      <c r="C53" s="3" t="s">
        <v>265</v>
      </c>
      <c r="D53" s="101">
        <v>14.8</v>
      </c>
      <c r="E53" s="101">
        <v>0</v>
      </c>
      <c r="F53" s="101">
        <v>1</v>
      </c>
      <c r="G53" s="101">
        <v>1</v>
      </c>
      <c r="H53" s="101">
        <v>0</v>
      </c>
      <c r="I53" s="101">
        <v>2</v>
      </c>
      <c r="J53" s="101">
        <v>0</v>
      </c>
      <c r="K53" s="101">
        <v>3</v>
      </c>
      <c r="L53" s="101">
        <v>2.8</v>
      </c>
      <c r="M53" s="101">
        <v>2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7">
        <v>0</v>
      </c>
      <c r="T53" s="107">
        <v>0</v>
      </c>
      <c r="U53" s="107">
        <v>0</v>
      </c>
      <c r="V53" s="107">
        <v>2</v>
      </c>
      <c r="W53" s="107">
        <v>1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</row>
    <row r="54" spans="1:32" x14ac:dyDescent="0.45">
      <c r="A54" s="2" t="s">
        <v>215</v>
      </c>
      <c r="B54" s="2" t="s">
        <v>147</v>
      </c>
      <c r="C54" s="2" t="s">
        <v>266</v>
      </c>
      <c r="D54" s="100">
        <v>103.6</v>
      </c>
      <c r="E54" s="100">
        <v>0</v>
      </c>
      <c r="F54" s="100">
        <v>4</v>
      </c>
      <c r="G54" s="100">
        <v>9</v>
      </c>
      <c r="H54" s="100">
        <v>4</v>
      </c>
      <c r="I54" s="100">
        <v>5</v>
      </c>
      <c r="J54" s="100">
        <v>8</v>
      </c>
      <c r="K54" s="100">
        <v>9</v>
      </c>
      <c r="L54" s="100">
        <v>12.2</v>
      </c>
      <c r="M54" s="100">
        <v>6</v>
      </c>
      <c r="N54" s="100">
        <v>3</v>
      </c>
      <c r="O54" s="100">
        <v>8</v>
      </c>
      <c r="P54" s="100">
        <v>5</v>
      </c>
      <c r="Q54" s="100">
        <v>1</v>
      </c>
      <c r="R54" s="100">
        <v>1</v>
      </c>
      <c r="S54" s="106">
        <v>0</v>
      </c>
      <c r="T54" s="106">
        <v>6</v>
      </c>
      <c r="U54" s="106">
        <v>10.199999999999999</v>
      </c>
      <c r="V54" s="106">
        <v>4</v>
      </c>
      <c r="W54" s="106">
        <v>2</v>
      </c>
      <c r="X54" s="106">
        <v>0</v>
      </c>
      <c r="Y54" s="106">
        <v>3</v>
      </c>
      <c r="Z54" s="106">
        <v>2.2000000000000002</v>
      </c>
      <c r="AA54" s="106">
        <v>1</v>
      </c>
      <c r="AB54" s="106">
        <v>0</v>
      </c>
      <c r="AC54" s="106">
        <v>0</v>
      </c>
      <c r="AD54" s="106">
        <v>0</v>
      </c>
      <c r="AE54" s="106">
        <v>0</v>
      </c>
      <c r="AF54" s="106">
        <v>0</v>
      </c>
    </row>
    <row r="55" spans="1:32" x14ac:dyDescent="0.45">
      <c r="A55" s="3" t="s">
        <v>217</v>
      </c>
      <c r="B55" s="3" t="s">
        <v>147</v>
      </c>
      <c r="C55" s="3" t="s">
        <v>267</v>
      </c>
      <c r="D55" s="101">
        <v>43.4</v>
      </c>
      <c r="E55" s="101">
        <v>0</v>
      </c>
      <c r="F55" s="101">
        <v>0</v>
      </c>
      <c r="G55" s="101">
        <v>6</v>
      </c>
      <c r="H55" s="101">
        <v>3</v>
      </c>
      <c r="I55" s="101">
        <v>3</v>
      </c>
      <c r="J55" s="101">
        <v>3</v>
      </c>
      <c r="K55" s="101">
        <v>4</v>
      </c>
      <c r="L55" s="101">
        <v>2.4</v>
      </c>
      <c r="M55" s="101">
        <v>3</v>
      </c>
      <c r="N55" s="101">
        <v>0</v>
      </c>
      <c r="O55" s="101">
        <v>4</v>
      </c>
      <c r="P55" s="101">
        <v>1</v>
      </c>
      <c r="Q55" s="101">
        <v>1</v>
      </c>
      <c r="R55" s="101">
        <v>0</v>
      </c>
      <c r="S55" s="107">
        <v>0</v>
      </c>
      <c r="T55" s="107">
        <v>1</v>
      </c>
      <c r="U55" s="107">
        <v>7</v>
      </c>
      <c r="V55" s="107">
        <v>2</v>
      </c>
      <c r="W55" s="107">
        <v>2</v>
      </c>
      <c r="X55" s="107">
        <v>0</v>
      </c>
      <c r="Y55" s="107">
        <v>0</v>
      </c>
      <c r="Z55" s="107">
        <v>1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</row>
    <row r="56" spans="1:32" x14ac:dyDescent="0.45">
      <c r="A56" s="3" t="s">
        <v>217</v>
      </c>
      <c r="B56" s="3" t="s">
        <v>147</v>
      </c>
      <c r="C56" s="3" t="s">
        <v>268</v>
      </c>
      <c r="D56" s="101">
        <v>32</v>
      </c>
      <c r="E56" s="101">
        <v>0</v>
      </c>
      <c r="F56" s="101">
        <v>2</v>
      </c>
      <c r="G56" s="101">
        <v>1</v>
      </c>
      <c r="H56" s="101">
        <v>0</v>
      </c>
      <c r="I56" s="101">
        <v>2</v>
      </c>
      <c r="J56" s="101">
        <v>4</v>
      </c>
      <c r="K56" s="101">
        <v>4</v>
      </c>
      <c r="L56" s="101">
        <v>3.8</v>
      </c>
      <c r="M56" s="101">
        <v>1</v>
      </c>
      <c r="N56" s="101">
        <v>1</v>
      </c>
      <c r="O56" s="101">
        <v>1</v>
      </c>
      <c r="P56" s="101">
        <v>3</v>
      </c>
      <c r="Q56" s="101">
        <v>0</v>
      </c>
      <c r="R56" s="101">
        <v>0</v>
      </c>
      <c r="S56" s="107">
        <v>0</v>
      </c>
      <c r="T56" s="107">
        <v>2</v>
      </c>
      <c r="U56" s="107">
        <v>2</v>
      </c>
      <c r="V56" s="107">
        <v>1</v>
      </c>
      <c r="W56" s="107">
        <v>0</v>
      </c>
      <c r="X56" s="107">
        <v>0</v>
      </c>
      <c r="Y56" s="107">
        <v>3</v>
      </c>
      <c r="Z56" s="107">
        <v>0.2</v>
      </c>
      <c r="AA56" s="107">
        <v>1</v>
      </c>
      <c r="AB56" s="107">
        <v>0</v>
      </c>
      <c r="AC56" s="107">
        <v>0</v>
      </c>
      <c r="AD56" s="107">
        <v>0</v>
      </c>
      <c r="AE56" s="107">
        <v>0</v>
      </c>
      <c r="AF56" s="107">
        <v>0</v>
      </c>
    </row>
    <row r="57" spans="1:32" x14ac:dyDescent="0.45">
      <c r="A57" s="3" t="s">
        <v>217</v>
      </c>
      <c r="B57" s="3" t="s">
        <v>147</v>
      </c>
      <c r="C57" s="3" t="s">
        <v>269</v>
      </c>
      <c r="D57" s="101">
        <v>6.2</v>
      </c>
      <c r="E57" s="101">
        <v>0</v>
      </c>
      <c r="F57" s="101">
        <v>0</v>
      </c>
      <c r="G57" s="101">
        <v>2</v>
      </c>
      <c r="H57" s="101">
        <v>0</v>
      </c>
      <c r="I57" s="101">
        <v>0</v>
      </c>
      <c r="J57" s="101">
        <v>0</v>
      </c>
      <c r="K57" s="101">
        <v>1</v>
      </c>
      <c r="L57" s="101">
        <v>1</v>
      </c>
      <c r="M57" s="101">
        <v>0</v>
      </c>
      <c r="N57" s="101">
        <v>0</v>
      </c>
      <c r="O57" s="101">
        <v>1</v>
      </c>
      <c r="P57" s="101">
        <v>1</v>
      </c>
      <c r="Q57" s="101">
        <v>0</v>
      </c>
      <c r="R57" s="101">
        <v>0</v>
      </c>
      <c r="S57" s="107">
        <v>0</v>
      </c>
      <c r="T57" s="107">
        <v>0</v>
      </c>
      <c r="U57" s="107">
        <v>0.2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</row>
    <row r="58" spans="1:32" x14ac:dyDescent="0.45">
      <c r="A58" s="3" t="s">
        <v>217</v>
      </c>
      <c r="B58" s="3" t="s">
        <v>147</v>
      </c>
      <c r="C58" s="3" t="s">
        <v>270</v>
      </c>
      <c r="D58" s="101">
        <v>3</v>
      </c>
      <c r="E58" s="101">
        <v>0</v>
      </c>
      <c r="F58" s="101">
        <v>1</v>
      </c>
      <c r="G58" s="101">
        <v>0</v>
      </c>
      <c r="H58" s="101">
        <v>0</v>
      </c>
      <c r="I58" s="101">
        <v>0</v>
      </c>
      <c r="J58" s="101">
        <v>1</v>
      </c>
      <c r="K58" s="101">
        <v>0</v>
      </c>
      <c r="L58" s="101">
        <v>0</v>
      </c>
      <c r="M58" s="101">
        <v>0</v>
      </c>
      <c r="N58" s="101">
        <v>1</v>
      </c>
      <c r="O58" s="101">
        <v>0</v>
      </c>
      <c r="P58" s="101">
        <v>0</v>
      </c>
      <c r="Q58" s="101">
        <v>0</v>
      </c>
      <c r="R58" s="101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0</v>
      </c>
      <c r="AF58" s="107">
        <v>0</v>
      </c>
    </row>
    <row r="59" spans="1:32" x14ac:dyDescent="0.45">
      <c r="A59" s="3" t="s">
        <v>217</v>
      </c>
      <c r="B59" s="3" t="s">
        <v>147</v>
      </c>
      <c r="C59" s="3" t="s">
        <v>271</v>
      </c>
      <c r="D59" s="101">
        <v>6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2</v>
      </c>
      <c r="M59" s="101">
        <v>1</v>
      </c>
      <c r="N59" s="101">
        <v>1</v>
      </c>
      <c r="O59" s="101">
        <v>1</v>
      </c>
      <c r="P59" s="101">
        <v>0</v>
      </c>
      <c r="Q59" s="101">
        <v>0</v>
      </c>
      <c r="R59" s="101">
        <v>1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107">
        <v>0</v>
      </c>
      <c r="AD59" s="107">
        <v>0</v>
      </c>
      <c r="AE59" s="107">
        <v>0</v>
      </c>
      <c r="AF59" s="107">
        <v>0</v>
      </c>
    </row>
    <row r="60" spans="1:32" x14ac:dyDescent="0.45">
      <c r="A60" s="3" t="s">
        <v>217</v>
      </c>
      <c r="B60" s="3" t="s">
        <v>147</v>
      </c>
      <c r="C60" s="3" t="s">
        <v>272</v>
      </c>
      <c r="D60" s="101">
        <v>13</v>
      </c>
      <c r="E60" s="101">
        <v>0</v>
      </c>
      <c r="F60" s="101">
        <v>1</v>
      </c>
      <c r="G60" s="101">
        <v>0</v>
      </c>
      <c r="H60" s="101">
        <v>1</v>
      </c>
      <c r="I60" s="101">
        <v>0</v>
      </c>
      <c r="J60" s="101">
        <v>0</v>
      </c>
      <c r="K60" s="101">
        <v>0</v>
      </c>
      <c r="L60" s="101">
        <v>3</v>
      </c>
      <c r="M60" s="101">
        <v>1</v>
      </c>
      <c r="N60" s="101">
        <v>0</v>
      </c>
      <c r="O60" s="101">
        <v>1</v>
      </c>
      <c r="P60" s="101">
        <v>0</v>
      </c>
      <c r="Q60" s="101">
        <v>0</v>
      </c>
      <c r="R60" s="101">
        <v>0</v>
      </c>
      <c r="S60" s="107">
        <v>0</v>
      </c>
      <c r="T60" s="107">
        <v>3</v>
      </c>
      <c r="U60" s="107">
        <v>1</v>
      </c>
      <c r="V60" s="107">
        <v>1</v>
      </c>
      <c r="W60" s="107">
        <v>0</v>
      </c>
      <c r="X60" s="107">
        <v>0</v>
      </c>
      <c r="Y60" s="107">
        <v>0</v>
      </c>
      <c r="Z60" s="107">
        <v>1</v>
      </c>
      <c r="AA60" s="107">
        <v>0</v>
      </c>
      <c r="AB60" s="107">
        <v>0</v>
      </c>
      <c r="AC60" s="107">
        <v>0</v>
      </c>
      <c r="AD60" s="107">
        <v>0</v>
      </c>
      <c r="AE60" s="107">
        <v>0</v>
      </c>
      <c r="AF60" s="107">
        <v>0</v>
      </c>
    </row>
    <row r="61" spans="1:32" x14ac:dyDescent="0.45">
      <c r="A61" s="2" t="s">
        <v>215</v>
      </c>
      <c r="B61" s="2" t="s">
        <v>150</v>
      </c>
      <c r="C61" s="2" t="s">
        <v>273</v>
      </c>
      <c r="D61" s="100">
        <v>206.8</v>
      </c>
      <c r="E61" s="100">
        <v>0</v>
      </c>
      <c r="F61" s="100">
        <v>8</v>
      </c>
      <c r="G61" s="100">
        <v>13.2</v>
      </c>
      <c r="H61" s="100">
        <v>8.1999999999999993</v>
      </c>
      <c r="I61" s="100">
        <v>9</v>
      </c>
      <c r="J61" s="100">
        <v>5.4</v>
      </c>
      <c r="K61" s="100">
        <v>19.600000000000001</v>
      </c>
      <c r="L61" s="100">
        <v>14</v>
      </c>
      <c r="M61" s="100">
        <v>17.399999999999999</v>
      </c>
      <c r="N61" s="100">
        <v>8</v>
      </c>
      <c r="O61" s="100">
        <v>7</v>
      </c>
      <c r="P61" s="100">
        <v>3</v>
      </c>
      <c r="Q61" s="100">
        <v>1</v>
      </c>
      <c r="R61" s="100">
        <v>1</v>
      </c>
      <c r="S61" s="106">
        <v>0</v>
      </c>
      <c r="T61" s="106">
        <v>24</v>
      </c>
      <c r="U61" s="106">
        <v>24</v>
      </c>
      <c r="V61" s="106">
        <v>13.2</v>
      </c>
      <c r="W61" s="106">
        <v>10</v>
      </c>
      <c r="X61" s="106">
        <v>8</v>
      </c>
      <c r="Y61" s="106">
        <v>6</v>
      </c>
      <c r="Z61" s="106">
        <v>4.8</v>
      </c>
      <c r="AA61" s="106">
        <v>0</v>
      </c>
      <c r="AB61" s="106">
        <v>1</v>
      </c>
      <c r="AC61" s="106">
        <v>1</v>
      </c>
      <c r="AD61" s="106">
        <v>0</v>
      </c>
      <c r="AE61" s="106">
        <v>0</v>
      </c>
      <c r="AF61" s="106">
        <v>0</v>
      </c>
    </row>
    <row r="62" spans="1:32" x14ac:dyDescent="0.45">
      <c r="A62" s="3" t="s">
        <v>217</v>
      </c>
      <c r="B62" s="3" t="s">
        <v>150</v>
      </c>
      <c r="C62" s="3" t="s">
        <v>274</v>
      </c>
      <c r="D62" s="101">
        <v>74</v>
      </c>
      <c r="E62" s="101">
        <v>0</v>
      </c>
      <c r="F62" s="101">
        <v>3</v>
      </c>
      <c r="G62" s="101">
        <v>3.2</v>
      </c>
      <c r="H62" s="101">
        <v>4.2</v>
      </c>
      <c r="I62" s="101">
        <v>4</v>
      </c>
      <c r="J62" s="101">
        <v>1.2</v>
      </c>
      <c r="K62" s="101">
        <v>7.2</v>
      </c>
      <c r="L62" s="101">
        <v>6.2</v>
      </c>
      <c r="M62" s="101">
        <v>7.2</v>
      </c>
      <c r="N62" s="101">
        <v>5</v>
      </c>
      <c r="O62" s="101">
        <v>4</v>
      </c>
      <c r="P62" s="101">
        <v>1</v>
      </c>
      <c r="Q62" s="101">
        <v>1</v>
      </c>
      <c r="R62" s="101">
        <v>1</v>
      </c>
      <c r="S62" s="107">
        <v>0</v>
      </c>
      <c r="T62" s="107">
        <v>5</v>
      </c>
      <c r="U62" s="107">
        <v>6.4</v>
      </c>
      <c r="V62" s="107">
        <v>3.2</v>
      </c>
      <c r="W62" s="107">
        <v>2</v>
      </c>
      <c r="X62" s="107">
        <v>4.2</v>
      </c>
      <c r="Y62" s="107">
        <v>2</v>
      </c>
      <c r="Z62" s="107">
        <v>1</v>
      </c>
      <c r="AA62" s="107">
        <v>0</v>
      </c>
      <c r="AB62" s="107">
        <v>1</v>
      </c>
      <c r="AC62" s="107">
        <v>1</v>
      </c>
      <c r="AD62" s="107">
        <v>0</v>
      </c>
      <c r="AE62" s="107">
        <v>0</v>
      </c>
      <c r="AF62" s="107">
        <v>0</v>
      </c>
    </row>
    <row r="63" spans="1:32" x14ac:dyDescent="0.45">
      <c r="A63" s="3" t="s">
        <v>217</v>
      </c>
      <c r="B63" s="3" t="s">
        <v>150</v>
      </c>
      <c r="C63" s="3" t="s">
        <v>275</v>
      </c>
      <c r="D63" s="101">
        <v>57.6</v>
      </c>
      <c r="E63" s="101">
        <v>0</v>
      </c>
      <c r="F63" s="101">
        <v>2</v>
      </c>
      <c r="G63" s="101">
        <v>3.2</v>
      </c>
      <c r="H63" s="101">
        <v>2.8</v>
      </c>
      <c r="I63" s="101">
        <v>1.2</v>
      </c>
      <c r="J63" s="101">
        <v>1.4</v>
      </c>
      <c r="K63" s="101">
        <v>8.1999999999999993</v>
      </c>
      <c r="L63" s="101">
        <v>4</v>
      </c>
      <c r="M63" s="101">
        <v>3</v>
      </c>
      <c r="N63" s="101">
        <v>2</v>
      </c>
      <c r="O63" s="101">
        <v>2</v>
      </c>
      <c r="P63" s="101">
        <v>2</v>
      </c>
      <c r="Q63" s="101">
        <v>0</v>
      </c>
      <c r="R63" s="101">
        <v>0</v>
      </c>
      <c r="S63" s="107">
        <v>0</v>
      </c>
      <c r="T63" s="107">
        <v>5.8</v>
      </c>
      <c r="U63" s="107">
        <v>6</v>
      </c>
      <c r="V63" s="107">
        <v>4.2</v>
      </c>
      <c r="W63" s="107">
        <v>1</v>
      </c>
      <c r="X63" s="107">
        <v>1.8</v>
      </c>
      <c r="Y63" s="107">
        <v>3.2</v>
      </c>
      <c r="Z63" s="107">
        <v>3.8</v>
      </c>
      <c r="AA63" s="107">
        <v>0</v>
      </c>
      <c r="AB63" s="107">
        <v>0</v>
      </c>
      <c r="AC63" s="107">
        <v>0</v>
      </c>
      <c r="AD63" s="107">
        <v>0</v>
      </c>
      <c r="AE63" s="107">
        <v>0</v>
      </c>
      <c r="AF63" s="107">
        <v>0</v>
      </c>
    </row>
    <row r="64" spans="1:32" x14ac:dyDescent="0.45">
      <c r="A64" s="3" t="s">
        <v>217</v>
      </c>
      <c r="B64" s="3" t="s">
        <v>150</v>
      </c>
      <c r="C64" s="3" t="s">
        <v>276</v>
      </c>
      <c r="D64" s="101">
        <v>75.2</v>
      </c>
      <c r="E64" s="101">
        <v>0</v>
      </c>
      <c r="F64" s="101">
        <v>3</v>
      </c>
      <c r="G64" s="101">
        <v>6.8</v>
      </c>
      <c r="H64" s="101">
        <v>1.2</v>
      </c>
      <c r="I64" s="101">
        <v>3.8</v>
      </c>
      <c r="J64" s="101">
        <v>2.8</v>
      </c>
      <c r="K64" s="101">
        <v>4.2</v>
      </c>
      <c r="L64" s="101">
        <v>3.8</v>
      </c>
      <c r="M64" s="101">
        <v>7.2</v>
      </c>
      <c r="N64" s="101">
        <v>1</v>
      </c>
      <c r="O64" s="101">
        <v>1</v>
      </c>
      <c r="P64" s="101">
        <v>0</v>
      </c>
      <c r="Q64" s="101">
        <v>0</v>
      </c>
      <c r="R64" s="101">
        <v>0</v>
      </c>
      <c r="S64" s="107">
        <v>0</v>
      </c>
      <c r="T64" s="107">
        <v>13.2</v>
      </c>
      <c r="U64" s="107">
        <v>11.6</v>
      </c>
      <c r="V64" s="107">
        <v>5.8</v>
      </c>
      <c r="W64" s="107">
        <v>7</v>
      </c>
      <c r="X64" s="107">
        <v>2</v>
      </c>
      <c r="Y64" s="107">
        <v>0.8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</row>
    <row r="65" spans="1:32" x14ac:dyDescent="0.45">
      <c r="A65" s="2" t="s">
        <v>215</v>
      </c>
      <c r="B65" s="2" t="s">
        <v>151</v>
      </c>
      <c r="C65" s="2" t="s">
        <v>277</v>
      </c>
      <c r="D65" s="100">
        <v>147.6</v>
      </c>
      <c r="E65" s="100">
        <v>0</v>
      </c>
      <c r="F65" s="100">
        <v>12.2</v>
      </c>
      <c r="G65" s="100">
        <v>7.2</v>
      </c>
      <c r="H65" s="100">
        <v>4.5999999999999996</v>
      </c>
      <c r="I65" s="100">
        <v>7.4</v>
      </c>
      <c r="J65" s="100">
        <v>16.2</v>
      </c>
      <c r="K65" s="100">
        <v>9</v>
      </c>
      <c r="L65" s="100">
        <v>11</v>
      </c>
      <c r="M65" s="100">
        <v>14.8</v>
      </c>
      <c r="N65" s="100">
        <v>9</v>
      </c>
      <c r="O65" s="100">
        <v>3</v>
      </c>
      <c r="P65" s="100">
        <v>2</v>
      </c>
      <c r="Q65" s="100">
        <v>1</v>
      </c>
      <c r="R65" s="100">
        <v>0</v>
      </c>
      <c r="S65" s="106">
        <v>0</v>
      </c>
      <c r="T65" s="106">
        <v>8</v>
      </c>
      <c r="U65" s="106">
        <v>15.2</v>
      </c>
      <c r="V65" s="106">
        <v>8</v>
      </c>
      <c r="W65" s="106">
        <v>6</v>
      </c>
      <c r="X65" s="106">
        <v>7</v>
      </c>
      <c r="Y65" s="106">
        <v>3</v>
      </c>
      <c r="Z65" s="106">
        <v>1</v>
      </c>
      <c r="AA65" s="106">
        <v>1</v>
      </c>
      <c r="AB65" s="106">
        <v>1</v>
      </c>
      <c r="AC65" s="106">
        <v>0</v>
      </c>
      <c r="AD65" s="106">
        <v>0</v>
      </c>
      <c r="AE65" s="106">
        <v>0</v>
      </c>
      <c r="AF65" s="106">
        <v>0</v>
      </c>
    </row>
    <row r="66" spans="1:32" x14ac:dyDescent="0.45">
      <c r="A66" s="3" t="s">
        <v>217</v>
      </c>
      <c r="B66" s="3" t="s">
        <v>151</v>
      </c>
      <c r="C66" s="3" t="s">
        <v>278</v>
      </c>
      <c r="D66" s="101">
        <v>24.8</v>
      </c>
      <c r="E66" s="101">
        <v>0</v>
      </c>
      <c r="F66" s="101">
        <v>3</v>
      </c>
      <c r="G66" s="101">
        <v>2.2000000000000002</v>
      </c>
      <c r="H66" s="101">
        <v>1.2</v>
      </c>
      <c r="I66" s="101">
        <v>0.4</v>
      </c>
      <c r="J66" s="101">
        <v>3.2</v>
      </c>
      <c r="K66" s="101">
        <v>0.2</v>
      </c>
      <c r="L66" s="101">
        <v>1</v>
      </c>
      <c r="M66" s="101">
        <v>5</v>
      </c>
      <c r="N66" s="101">
        <v>4</v>
      </c>
      <c r="O66" s="101">
        <v>0</v>
      </c>
      <c r="P66" s="101">
        <v>0</v>
      </c>
      <c r="Q66" s="101">
        <v>0</v>
      </c>
      <c r="R66" s="101">
        <v>0</v>
      </c>
      <c r="S66" s="107">
        <v>0</v>
      </c>
      <c r="T66" s="107">
        <v>1.2</v>
      </c>
      <c r="U66" s="107">
        <v>1</v>
      </c>
      <c r="V66" s="107">
        <v>0.4</v>
      </c>
      <c r="W66" s="107">
        <v>0</v>
      </c>
      <c r="X66" s="107">
        <v>1</v>
      </c>
      <c r="Y66" s="107">
        <v>0</v>
      </c>
      <c r="Z66" s="107">
        <v>0</v>
      </c>
      <c r="AA66" s="107">
        <v>0</v>
      </c>
      <c r="AB66" s="107">
        <v>1</v>
      </c>
      <c r="AC66" s="107">
        <v>0</v>
      </c>
      <c r="AD66" s="107">
        <v>0</v>
      </c>
      <c r="AE66" s="107">
        <v>0</v>
      </c>
      <c r="AF66" s="107">
        <v>0</v>
      </c>
    </row>
    <row r="67" spans="1:32" x14ac:dyDescent="0.45">
      <c r="A67" s="3" t="s">
        <v>217</v>
      </c>
      <c r="B67" s="3" t="s">
        <v>151</v>
      </c>
      <c r="C67" s="3" t="s">
        <v>279</v>
      </c>
      <c r="D67" s="101">
        <v>28</v>
      </c>
      <c r="E67" s="101">
        <v>0</v>
      </c>
      <c r="F67" s="101">
        <v>0</v>
      </c>
      <c r="G67" s="101">
        <v>1.8</v>
      </c>
      <c r="H67" s="101">
        <v>0</v>
      </c>
      <c r="I67" s="101">
        <v>1.4</v>
      </c>
      <c r="J67" s="101">
        <v>3.2</v>
      </c>
      <c r="K67" s="101">
        <v>4.2</v>
      </c>
      <c r="L67" s="101">
        <v>3</v>
      </c>
      <c r="M67" s="101">
        <v>4</v>
      </c>
      <c r="N67" s="101">
        <v>1.2</v>
      </c>
      <c r="O67" s="101">
        <v>2</v>
      </c>
      <c r="P67" s="101">
        <v>1</v>
      </c>
      <c r="Q67" s="101">
        <v>1</v>
      </c>
      <c r="R67" s="101">
        <v>0</v>
      </c>
      <c r="S67" s="107">
        <v>0</v>
      </c>
      <c r="T67" s="107">
        <v>1</v>
      </c>
      <c r="U67" s="107">
        <v>2</v>
      </c>
      <c r="V67" s="107">
        <v>0.8</v>
      </c>
      <c r="W67" s="107">
        <v>1</v>
      </c>
      <c r="X67" s="107">
        <v>0</v>
      </c>
      <c r="Y67" s="107">
        <v>0.2</v>
      </c>
      <c r="Z67" s="107">
        <v>0</v>
      </c>
      <c r="AA67" s="107">
        <v>0.2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</row>
    <row r="68" spans="1:32" x14ac:dyDescent="0.45">
      <c r="A68" s="3" t="s">
        <v>217</v>
      </c>
      <c r="B68" s="3" t="s">
        <v>151</v>
      </c>
      <c r="C68" s="3" t="s">
        <v>280</v>
      </c>
      <c r="D68" s="101">
        <v>11.4</v>
      </c>
      <c r="E68" s="101">
        <v>0</v>
      </c>
      <c r="F68" s="101">
        <v>2.2000000000000002</v>
      </c>
      <c r="G68" s="101">
        <v>0.4</v>
      </c>
      <c r="H68" s="101">
        <v>1</v>
      </c>
      <c r="I68" s="101">
        <v>0</v>
      </c>
      <c r="J68" s="101">
        <v>0</v>
      </c>
      <c r="K68" s="101">
        <v>0</v>
      </c>
      <c r="L68" s="101">
        <v>2</v>
      </c>
      <c r="M68" s="101">
        <v>0.8</v>
      </c>
      <c r="N68" s="101">
        <v>1</v>
      </c>
      <c r="O68" s="101">
        <v>0</v>
      </c>
      <c r="P68" s="101">
        <v>0</v>
      </c>
      <c r="Q68" s="101">
        <v>0</v>
      </c>
      <c r="R68" s="101">
        <v>0</v>
      </c>
      <c r="S68" s="107">
        <v>0</v>
      </c>
      <c r="T68" s="107">
        <v>0</v>
      </c>
      <c r="U68" s="107">
        <v>2</v>
      </c>
      <c r="V68" s="107">
        <v>1.8</v>
      </c>
      <c r="W68" s="107">
        <v>0</v>
      </c>
      <c r="X68" s="107">
        <v>0.2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0</v>
      </c>
      <c r="AF68" s="107">
        <v>0</v>
      </c>
    </row>
    <row r="69" spans="1:32" x14ac:dyDescent="0.45">
      <c r="A69" s="3" t="s">
        <v>217</v>
      </c>
      <c r="B69" s="3" t="s">
        <v>151</v>
      </c>
      <c r="C69" s="3" t="s">
        <v>281</v>
      </c>
      <c r="D69" s="101">
        <v>64.2</v>
      </c>
      <c r="E69" s="101">
        <v>0</v>
      </c>
      <c r="F69" s="101">
        <v>3.8</v>
      </c>
      <c r="G69" s="101">
        <v>2.6</v>
      </c>
      <c r="H69" s="101">
        <v>2</v>
      </c>
      <c r="I69" s="101">
        <v>3.6</v>
      </c>
      <c r="J69" s="101">
        <v>6.6</v>
      </c>
      <c r="K69" s="101">
        <v>4.5999999999999996</v>
      </c>
      <c r="L69" s="101">
        <v>3.8</v>
      </c>
      <c r="M69" s="101">
        <v>4</v>
      </c>
      <c r="N69" s="101">
        <v>2.8</v>
      </c>
      <c r="O69" s="101">
        <v>0</v>
      </c>
      <c r="P69" s="101">
        <v>0</v>
      </c>
      <c r="Q69" s="101">
        <v>0</v>
      </c>
      <c r="R69" s="101">
        <v>0</v>
      </c>
      <c r="S69" s="107">
        <v>0</v>
      </c>
      <c r="T69" s="107">
        <v>5.8</v>
      </c>
      <c r="U69" s="107">
        <v>8.6</v>
      </c>
      <c r="V69" s="107">
        <v>4.5999999999999996</v>
      </c>
      <c r="W69" s="107">
        <v>4</v>
      </c>
      <c r="X69" s="107">
        <v>3.8</v>
      </c>
      <c r="Y69" s="107">
        <v>2.8</v>
      </c>
      <c r="Z69" s="107">
        <v>0</v>
      </c>
      <c r="AA69" s="107">
        <v>0.8</v>
      </c>
      <c r="AB69" s="107">
        <v>0</v>
      </c>
      <c r="AC69" s="107">
        <v>0</v>
      </c>
      <c r="AD69" s="107">
        <v>0</v>
      </c>
      <c r="AE69" s="107">
        <v>0</v>
      </c>
      <c r="AF69" s="107">
        <v>0</v>
      </c>
    </row>
    <row r="70" spans="1:32" x14ac:dyDescent="0.45">
      <c r="A70" s="3" t="s">
        <v>217</v>
      </c>
      <c r="B70" s="3" t="s">
        <v>151</v>
      </c>
      <c r="C70" s="3" t="s">
        <v>282</v>
      </c>
      <c r="D70" s="101">
        <v>19.2</v>
      </c>
      <c r="E70" s="101">
        <v>0</v>
      </c>
      <c r="F70" s="101">
        <v>3.2</v>
      </c>
      <c r="G70" s="101">
        <v>0.2</v>
      </c>
      <c r="H70" s="101">
        <v>0.4</v>
      </c>
      <c r="I70" s="101">
        <v>2</v>
      </c>
      <c r="J70" s="101">
        <v>3.2</v>
      </c>
      <c r="K70" s="101">
        <v>0</v>
      </c>
      <c r="L70" s="101">
        <v>1.2</v>
      </c>
      <c r="M70" s="101">
        <v>1</v>
      </c>
      <c r="N70" s="101">
        <v>0</v>
      </c>
      <c r="O70" s="101">
        <v>1</v>
      </c>
      <c r="P70" s="101">
        <v>1</v>
      </c>
      <c r="Q70" s="101">
        <v>0</v>
      </c>
      <c r="R70" s="101">
        <v>0</v>
      </c>
      <c r="S70" s="107">
        <v>0</v>
      </c>
      <c r="T70" s="107">
        <v>0</v>
      </c>
      <c r="U70" s="107">
        <v>1.6</v>
      </c>
      <c r="V70" s="107">
        <v>0.4</v>
      </c>
      <c r="W70" s="107">
        <v>1</v>
      </c>
      <c r="X70" s="107">
        <v>2</v>
      </c>
      <c r="Y70" s="107">
        <v>0</v>
      </c>
      <c r="Z70" s="107">
        <v>1</v>
      </c>
      <c r="AA70" s="107">
        <v>0</v>
      </c>
      <c r="AB70" s="107">
        <v>0</v>
      </c>
      <c r="AC70" s="107">
        <v>0</v>
      </c>
      <c r="AD70" s="107">
        <v>0</v>
      </c>
      <c r="AE70" s="107">
        <v>0</v>
      </c>
      <c r="AF70" s="107">
        <v>0</v>
      </c>
    </row>
    <row r="71" spans="1:32" x14ac:dyDescent="0.45">
      <c r="A71" s="2" t="s">
        <v>215</v>
      </c>
      <c r="B71" s="2" t="s">
        <v>152</v>
      </c>
      <c r="C71" s="2" t="s">
        <v>283</v>
      </c>
      <c r="D71" s="100">
        <v>125.4</v>
      </c>
      <c r="E71" s="100">
        <v>0</v>
      </c>
      <c r="F71" s="100">
        <v>1</v>
      </c>
      <c r="G71" s="100">
        <v>3.2</v>
      </c>
      <c r="H71" s="100">
        <v>10</v>
      </c>
      <c r="I71" s="100">
        <v>11.8</v>
      </c>
      <c r="J71" s="100">
        <v>5.2</v>
      </c>
      <c r="K71" s="100">
        <v>13.2</v>
      </c>
      <c r="L71" s="100">
        <v>8</v>
      </c>
      <c r="M71" s="100">
        <v>12.8</v>
      </c>
      <c r="N71" s="100">
        <v>6</v>
      </c>
      <c r="O71" s="100">
        <v>7</v>
      </c>
      <c r="P71" s="100">
        <v>2</v>
      </c>
      <c r="Q71" s="100">
        <v>1</v>
      </c>
      <c r="R71" s="100">
        <v>0</v>
      </c>
      <c r="S71" s="106">
        <v>0</v>
      </c>
      <c r="T71" s="106">
        <v>5</v>
      </c>
      <c r="U71" s="106">
        <v>10.199999999999999</v>
      </c>
      <c r="V71" s="106">
        <v>12</v>
      </c>
      <c r="W71" s="106">
        <v>6</v>
      </c>
      <c r="X71" s="106">
        <v>4</v>
      </c>
      <c r="Y71" s="106">
        <v>6</v>
      </c>
      <c r="Z71" s="106">
        <v>1</v>
      </c>
      <c r="AA71" s="106">
        <v>0</v>
      </c>
      <c r="AB71" s="106">
        <v>0</v>
      </c>
      <c r="AC71" s="106">
        <v>0</v>
      </c>
      <c r="AD71" s="106">
        <v>0</v>
      </c>
      <c r="AE71" s="106">
        <v>0</v>
      </c>
      <c r="AF71" s="106">
        <v>0</v>
      </c>
    </row>
    <row r="72" spans="1:32" x14ac:dyDescent="0.45">
      <c r="A72" s="3" t="s">
        <v>217</v>
      </c>
      <c r="B72" s="3" t="s">
        <v>152</v>
      </c>
      <c r="C72" s="3" t="s">
        <v>284</v>
      </c>
      <c r="D72" s="101">
        <v>56</v>
      </c>
      <c r="E72" s="101">
        <v>0</v>
      </c>
      <c r="F72" s="101">
        <v>0</v>
      </c>
      <c r="G72" s="101">
        <v>2.6</v>
      </c>
      <c r="H72" s="101">
        <v>3.8</v>
      </c>
      <c r="I72" s="101">
        <v>6.6</v>
      </c>
      <c r="J72" s="101">
        <v>3.2</v>
      </c>
      <c r="K72" s="101">
        <v>3</v>
      </c>
      <c r="L72" s="101">
        <v>3.8</v>
      </c>
      <c r="M72" s="101">
        <v>4.5999999999999996</v>
      </c>
      <c r="N72" s="101">
        <v>2</v>
      </c>
      <c r="O72" s="101">
        <v>2</v>
      </c>
      <c r="P72" s="101">
        <v>0</v>
      </c>
      <c r="Q72" s="101">
        <v>0</v>
      </c>
      <c r="R72" s="101">
        <v>0</v>
      </c>
      <c r="S72" s="107">
        <v>0</v>
      </c>
      <c r="T72" s="107">
        <v>2</v>
      </c>
      <c r="U72" s="107">
        <v>7.4</v>
      </c>
      <c r="V72" s="107">
        <v>6.8</v>
      </c>
      <c r="W72" s="107">
        <v>3.4</v>
      </c>
      <c r="X72" s="107">
        <v>1.8</v>
      </c>
      <c r="Y72" s="107">
        <v>3</v>
      </c>
      <c r="Z72" s="107">
        <v>0</v>
      </c>
      <c r="AA72" s="107">
        <v>0</v>
      </c>
      <c r="AB72" s="107">
        <v>0</v>
      </c>
      <c r="AC72" s="107">
        <v>0</v>
      </c>
      <c r="AD72" s="107">
        <v>0</v>
      </c>
      <c r="AE72" s="107">
        <v>0</v>
      </c>
      <c r="AF72" s="107">
        <v>0</v>
      </c>
    </row>
    <row r="73" spans="1:32" x14ac:dyDescent="0.45">
      <c r="A73" s="3" t="s">
        <v>217</v>
      </c>
      <c r="B73" s="3" t="s">
        <v>152</v>
      </c>
      <c r="C73" s="3" t="s">
        <v>285</v>
      </c>
      <c r="D73" s="101">
        <v>12.2</v>
      </c>
      <c r="E73" s="101">
        <v>0</v>
      </c>
      <c r="F73" s="101">
        <v>0</v>
      </c>
      <c r="G73" s="101">
        <v>0</v>
      </c>
      <c r="H73" s="101">
        <v>1</v>
      </c>
      <c r="I73" s="101">
        <v>1.8</v>
      </c>
      <c r="J73" s="101">
        <v>0</v>
      </c>
      <c r="K73" s="101">
        <v>2.2000000000000002</v>
      </c>
      <c r="L73" s="101">
        <v>0</v>
      </c>
      <c r="M73" s="101">
        <v>0</v>
      </c>
      <c r="N73" s="101">
        <v>1</v>
      </c>
      <c r="O73" s="101">
        <v>2</v>
      </c>
      <c r="P73" s="101">
        <v>0</v>
      </c>
      <c r="Q73" s="101">
        <v>0</v>
      </c>
      <c r="R73" s="101">
        <v>0</v>
      </c>
      <c r="S73" s="107">
        <v>0</v>
      </c>
      <c r="T73" s="107">
        <v>1</v>
      </c>
      <c r="U73" s="107">
        <v>0</v>
      </c>
      <c r="V73" s="107">
        <v>2</v>
      </c>
      <c r="W73" s="107">
        <v>0.2</v>
      </c>
      <c r="X73" s="107">
        <v>0</v>
      </c>
      <c r="Y73" s="107">
        <v>1</v>
      </c>
      <c r="Z73" s="107">
        <v>0</v>
      </c>
      <c r="AA73" s="107">
        <v>0</v>
      </c>
      <c r="AB73" s="107">
        <v>0</v>
      </c>
      <c r="AC73" s="107">
        <v>0</v>
      </c>
      <c r="AD73" s="107">
        <v>0</v>
      </c>
      <c r="AE73" s="107">
        <v>0</v>
      </c>
      <c r="AF73" s="107">
        <v>0</v>
      </c>
    </row>
    <row r="74" spans="1:32" x14ac:dyDescent="0.45">
      <c r="A74" s="3" t="s">
        <v>217</v>
      </c>
      <c r="B74" s="3" t="s">
        <v>152</v>
      </c>
      <c r="C74" s="3" t="s">
        <v>286</v>
      </c>
      <c r="D74" s="101">
        <v>37.4</v>
      </c>
      <c r="E74" s="101">
        <v>0</v>
      </c>
      <c r="F74" s="101">
        <v>1</v>
      </c>
      <c r="G74" s="101">
        <v>0.6</v>
      </c>
      <c r="H74" s="101">
        <v>2.2000000000000002</v>
      </c>
      <c r="I74" s="101">
        <v>2.2000000000000002</v>
      </c>
      <c r="J74" s="101">
        <v>1.8</v>
      </c>
      <c r="K74" s="101">
        <v>5</v>
      </c>
      <c r="L74" s="101">
        <v>3.2</v>
      </c>
      <c r="M74" s="101">
        <v>4.4000000000000004</v>
      </c>
      <c r="N74" s="101">
        <v>3</v>
      </c>
      <c r="O74" s="101">
        <v>3</v>
      </c>
      <c r="P74" s="101">
        <v>2</v>
      </c>
      <c r="Q74" s="101">
        <v>1</v>
      </c>
      <c r="R74" s="101">
        <v>0</v>
      </c>
      <c r="S74" s="107">
        <v>0</v>
      </c>
      <c r="T74" s="107">
        <v>0</v>
      </c>
      <c r="U74" s="107">
        <v>1.4</v>
      </c>
      <c r="V74" s="107">
        <v>2</v>
      </c>
      <c r="W74" s="107">
        <v>1.4</v>
      </c>
      <c r="X74" s="107">
        <v>0.2</v>
      </c>
      <c r="Y74" s="107">
        <v>2</v>
      </c>
      <c r="Z74" s="107">
        <v>1</v>
      </c>
      <c r="AA74" s="107">
        <v>0</v>
      </c>
      <c r="AB74" s="107">
        <v>0</v>
      </c>
      <c r="AC74" s="107">
        <v>0</v>
      </c>
      <c r="AD74" s="107">
        <v>0</v>
      </c>
      <c r="AE74" s="107">
        <v>0</v>
      </c>
      <c r="AF74" s="107">
        <v>0</v>
      </c>
    </row>
    <row r="75" spans="1:32" x14ac:dyDescent="0.45">
      <c r="A75" s="3" t="s">
        <v>217</v>
      </c>
      <c r="B75" s="3" t="s">
        <v>152</v>
      </c>
      <c r="C75" s="3" t="s">
        <v>287</v>
      </c>
      <c r="D75" s="101">
        <v>19.8</v>
      </c>
      <c r="E75" s="101">
        <v>0</v>
      </c>
      <c r="F75" s="101">
        <v>0</v>
      </c>
      <c r="G75" s="101">
        <v>0</v>
      </c>
      <c r="H75" s="101">
        <v>3</v>
      </c>
      <c r="I75" s="101">
        <v>1.2</v>
      </c>
      <c r="J75" s="101">
        <v>0.2</v>
      </c>
      <c r="K75" s="101">
        <v>3</v>
      </c>
      <c r="L75" s="101">
        <v>1</v>
      </c>
      <c r="M75" s="101">
        <v>3.8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7">
        <v>0</v>
      </c>
      <c r="T75" s="107">
        <v>2</v>
      </c>
      <c r="U75" s="107">
        <v>1.4</v>
      </c>
      <c r="V75" s="107">
        <v>1.2</v>
      </c>
      <c r="W75" s="107">
        <v>1</v>
      </c>
      <c r="X75" s="107">
        <v>2</v>
      </c>
      <c r="Y75" s="107">
        <v>0</v>
      </c>
      <c r="Z75" s="107">
        <v>0</v>
      </c>
      <c r="AA75" s="107">
        <v>0</v>
      </c>
      <c r="AB75" s="107">
        <v>0</v>
      </c>
      <c r="AC75" s="107">
        <v>0</v>
      </c>
      <c r="AD75" s="107">
        <v>0</v>
      </c>
      <c r="AE75" s="107">
        <v>0</v>
      </c>
      <c r="AF75" s="107">
        <v>0</v>
      </c>
    </row>
    <row r="76" spans="1:32" x14ac:dyDescent="0.45">
      <c r="A76" s="2" t="s">
        <v>215</v>
      </c>
      <c r="B76" s="2" t="s">
        <v>153</v>
      </c>
      <c r="C76" s="2" t="s">
        <v>288</v>
      </c>
      <c r="D76" s="100">
        <v>406.6</v>
      </c>
      <c r="E76" s="100">
        <v>0</v>
      </c>
      <c r="F76" s="100">
        <v>9.8000000000000007</v>
      </c>
      <c r="G76" s="100">
        <v>24.2</v>
      </c>
      <c r="H76" s="100">
        <v>28.6</v>
      </c>
      <c r="I76" s="100">
        <v>23.2</v>
      </c>
      <c r="J76" s="100">
        <v>33.200000000000003</v>
      </c>
      <c r="K76" s="100">
        <v>33.799999999999997</v>
      </c>
      <c r="L76" s="100">
        <v>36.6</v>
      </c>
      <c r="M76" s="100">
        <v>25.4</v>
      </c>
      <c r="N76" s="100">
        <v>23.4</v>
      </c>
      <c r="O76" s="100">
        <v>16</v>
      </c>
      <c r="P76" s="100">
        <v>9</v>
      </c>
      <c r="Q76" s="100">
        <v>7</v>
      </c>
      <c r="R76" s="100">
        <v>5</v>
      </c>
      <c r="S76" s="106">
        <v>0</v>
      </c>
      <c r="T76" s="106">
        <v>15.6</v>
      </c>
      <c r="U76" s="106">
        <v>31.4</v>
      </c>
      <c r="V76" s="106">
        <v>31.2</v>
      </c>
      <c r="W76" s="106">
        <v>18.399999999999999</v>
      </c>
      <c r="X76" s="106">
        <v>15.4</v>
      </c>
      <c r="Y76" s="106">
        <v>7.6</v>
      </c>
      <c r="Z76" s="106">
        <v>7</v>
      </c>
      <c r="AA76" s="106">
        <v>0.8</v>
      </c>
      <c r="AB76" s="106">
        <v>1</v>
      </c>
      <c r="AC76" s="106">
        <v>0</v>
      </c>
      <c r="AD76" s="106">
        <v>1</v>
      </c>
      <c r="AE76" s="106">
        <v>0</v>
      </c>
      <c r="AF76" s="106">
        <v>2</v>
      </c>
    </row>
    <row r="77" spans="1:32" x14ac:dyDescent="0.45">
      <c r="A77" s="3" t="s">
        <v>217</v>
      </c>
      <c r="B77" s="3" t="s">
        <v>153</v>
      </c>
      <c r="C77" s="3" t="s">
        <v>289</v>
      </c>
      <c r="D77" s="101">
        <v>41.2</v>
      </c>
      <c r="E77" s="101">
        <v>0</v>
      </c>
      <c r="F77" s="101">
        <v>0</v>
      </c>
      <c r="G77" s="101">
        <v>1.4</v>
      </c>
      <c r="H77" s="101">
        <v>0.2</v>
      </c>
      <c r="I77" s="101">
        <v>2.2000000000000002</v>
      </c>
      <c r="J77" s="101">
        <v>4.2</v>
      </c>
      <c r="K77" s="101">
        <v>2.2000000000000002</v>
      </c>
      <c r="L77" s="101">
        <v>4.8</v>
      </c>
      <c r="M77" s="101">
        <v>4</v>
      </c>
      <c r="N77" s="101">
        <v>2</v>
      </c>
      <c r="O77" s="101">
        <v>1</v>
      </c>
      <c r="P77" s="101">
        <v>1</v>
      </c>
      <c r="Q77" s="101">
        <v>0</v>
      </c>
      <c r="R77" s="101">
        <v>0</v>
      </c>
      <c r="S77" s="107">
        <v>0</v>
      </c>
      <c r="T77" s="107">
        <v>1.8</v>
      </c>
      <c r="U77" s="107">
        <v>3.2</v>
      </c>
      <c r="V77" s="107">
        <v>4</v>
      </c>
      <c r="W77" s="107">
        <v>2.2000000000000002</v>
      </c>
      <c r="X77" s="107">
        <v>1</v>
      </c>
      <c r="Y77" s="107">
        <v>3</v>
      </c>
      <c r="Z77" s="107">
        <v>3</v>
      </c>
      <c r="AA77" s="107">
        <v>0</v>
      </c>
      <c r="AB77" s="107">
        <v>0</v>
      </c>
      <c r="AC77" s="107">
        <v>0</v>
      </c>
      <c r="AD77" s="107">
        <v>0</v>
      </c>
      <c r="AE77" s="107">
        <v>0</v>
      </c>
      <c r="AF77" s="107">
        <v>0</v>
      </c>
    </row>
    <row r="78" spans="1:32" x14ac:dyDescent="0.45">
      <c r="A78" s="3" t="s">
        <v>217</v>
      </c>
      <c r="B78" s="3" t="s">
        <v>153</v>
      </c>
      <c r="C78" s="3" t="s">
        <v>290</v>
      </c>
      <c r="D78" s="101">
        <v>41.6</v>
      </c>
      <c r="E78" s="101">
        <v>0</v>
      </c>
      <c r="F78" s="101">
        <v>1</v>
      </c>
      <c r="G78" s="101">
        <v>1.6</v>
      </c>
      <c r="H78" s="101">
        <v>5.2</v>
      </c>
      <c r="I78" s="101">
        <v>0.4</v>
      </c>
      <c r="J78" s="101">
        <v>4</v>
      </c>
      <c r="K78" s="101">
        <v>6</v>
      </c>
      <c r="L78" s="101">
        <v>3.2</v>
      </c>
      <c r="M78" s="101">
        <v>2</v>
      </c>
      <c r="N78" s="101">
        <v>4.2</v>
      </c>
      <c r="O78" s="101">
        <v>0</v>
      </c>
      <c r="P78" s="101">
        <v>0</v>
      </c>
      <c r="Q78" s="101">
        <v>2</v>
      </c>
      <c r="R78" s="101">
        <v>0</v>
      </c>
      <c r="S78" s="107">
        <v>0</v>
      </c>
      <c r="T78" s="107">
        <v>2</v>
      </c>
      <c r="U78" s="107">
        <v>3</v>
      </c>
      <c r="V78" s="107">
        <v>4</v>
      </c>
      <c r="W78" s="107">
        <v>1</v>
      </c>
      <c r="X78" s="107">
        <v>2</v>
      </c>
      <c r="Y78" s="107">
        <v>0</v>
      </c>
      <c r="Z78" s="107">
        <v>0</v>
      </c>
      <c r="AA78" s="107">
        <v>0</v>
      </c>
      <c r="AB78" s="107">
        <v>0</v>
      </c>
      <c r="AC78" s="107">
        <v>0</v>
      </c>
      <c r="AD78" s="107">
        <v>0</v>
      </c>
      <c r="AE78" s="107">
        <v>0</v>
      </c>
      <c r="AF78" s="107">
        <v>0</v>
      </c>
    </row>
    <row r="79" spans="1:32" x14ac:dyDescent="0.45">
      <c r="A79" s="3" t="s">
        <v>217</v>
      </c>
      <c r="B79" s="3" t="s">
        <v>153</v>
      </c>
      <c r="C79" s="3" t="s">
        <v>291</v>
      </c>
      <c r="D79" s="101">
        <v>64.8</v>
      </c>
      <c r="E79" s="101">
        <v>0</v>
      </c>
      <c r="F79" s="101">
        <v>2</v>
      </c>
      <c r="G79" s="101">
        <v>3</v>
      </c>
      <c r="H79" s="101">
        <v>3</v>
      </c>
      <c r="I79" s="101">
        <v>5</v>
      </c>
      <c r="J79" s="101">
        <v>7</v>
      </c>
      <c r="K79" s="101">
        <v>3.6</v>
      </c>
      <c r="L79" s="101">
        <v>6.2</v>
      </c>
      <c r="M79" s="101">
        <v>3</v>
      </c>
      <c r="N79" s="101">
        <v>2</v>
      </c>
      <c r="O79" s="101">
        <v>4</v>
      </c>
      <c r="P79" s="101">
        <v>1</v>
      </c>
      <c r="Q79" s="101">
        <v>2</v>
      </c>
      <c r="R79" s="101">
        <v>2</v>
      </c>
      <c r="S79" s="107">
        <v>0</v>
      </c>
      <c r="T79" s="107">
        <v>1</v>
      </c>
      <c r="U79" s="107">
        <v>4.5999999999999996</v>
      </c>
      <c r="V79" s="107">
        <v>7</v>
      </c>
      <c r="W79" s="107">
        <v>4.2</v>
      </c>
      <c r="X79" s="107">
        <v>0.4</v>
      </c>
      <c r="Y79" s="107">
        <v>2.8</v>
      </c>
      <c r="Z79" s="107">
        <v>1</v>
      </c>
      <c r="AA79" s="107">
        <v>0</v>
      </c>
      <c r="AB79" s="107">
        <v>0</v>
      </c>
      <c r="AC79" s="107">
        <v>0</v>
      </c>
      <c r="AD79" s="107">
        <v>0</v>
      </c>
      <c r="AE79" s="107">
        <v>0</v>
      </c>
      <c r="AF79" s="107">
        <v>0</v>
      </c>
    </row>
    <row r="80" spans="1:32" x14ac:dyDescent="0.45">
      <c r="A80" s="3" t="s">
        <v>217</v>
      </c>
      <c r="B80" s="3" t="s">
        <v>153</v>
      </c>
      <c r="C80" s="3" t="s">
        <v>292</v>
      </c>
      <c r="D80" s="101">
        <v>56.6</v>
      </c>
      <c r="E80" s="101">
        <v>0</v>
      </c>
      <c r="F80" s="101">
        <v>2.2000000000000002</v>
      </c>
      <c r="G80" s="101">
        <v>3</v>
      </c>
      <c r="H80" s="101">
        <v>0.4</v>
      </c>
      <c r="I80" s="101">
        <v>3</v>
      </c>
      <c r="J80" s="101">
        <v>3.8</v>
      </c>
      <c r="K80" s="101">
        <v>4</v>
      </c>
      <c r="L80" s="101">
        <v>4</v>
      </c>
      <c r="M80" s="101">
        <v>3</v>
      </c>
      <c r="N80" s="101">
        <v>3</v>
      </c>
      <c r="O80" s="101">
        <v>2</v>
      </c>
      <c r="P80" s="101">
        <v>1</v>
      </c>
      <c r="Q80" s="101">
        <v>0</v>
      </c>
      <c r="R80" s="101">
        <v>1</v>
      </c>
      <c r="S80" s="107">
        <v>0</v>
      </c>
      <c r="T80" s="107">
        <v>3</v>
      </c>
      <c r="U80" s="107">
        <v>7.6</v>
      </c>
      <c r="V80" s="107">
        <v>5</v>
      </c>
      <c r="W80" s="107">
        <v>3.6</v>
      </c>
      <c r="X80" s="107">
        <v>2</v>
      </c>
      <c r="Y80" s="107">
        <v>1</v>
      </c>
      <c r="Z80" s="107">
        <v>2</v>
      </c>
      <c r="AA80" s="107">
        <v>0</v>
      </c>
      <c r="AB80" s="107">
        <v>1</v>
      </c>
      <c r="AC80" s="107">
        <v>0</v>
      </c>
      <c r="AD80" s="107">
        <v>0</v>
      </c>
      <c r="AE80" s="107">
        <v>0</v>
      </c>
      <c r="AF80" s="107">
        <v>1</v>
      </c>
    </row>
    <row r="81" spans="1:32" x14ac:dyDescent="0.45">
      <c r="A81" s="3" t="s">
        <v>217</v>
      </c>
      <c r="B81" s="3" t="s">
        <v>153</v>
      </c>
      <c r="C81" s="3" t="s">
        <v>293</v>
      </c>
      <c r="D81" s="101">
        <v>20.399999999999999</v>
      </c>
      <c r="E81" s="101">
        <v>0</v>
      </c>
      <c r="F81" s="101">
        <v>0.8</v>
      </c>
      <c r="G81" s="101">
        <v>2</v>
      </c>
      <c r="H81" s="101">
        <v>2</v>
      </c>
      <c r="I81" s="101">
        <v>1.2</v>
      </c>
      <c r="J81" s="101">
        <v>0</v>
      </c>
      <c r="K81" s="101">
        <v>2.2000000000000002</v>
      </c>
      <c r="L81" s="101">
        <v>2.2000000000000002</v>
      </c>
      <c r="M81" s="101">
        <v>2</v>
      </c>
      <c r="N81" s="101">
        <v>1</v>
      </c>
      <c r="O81" s="101">
        <v>1</v>
      </c>
      <c r="P81" s="101">
        <v>0</v>
      </c>
      <c r="Q81" s="101">
        <v>1</v>
      </c>
      <c r="R81" s="101">
        <v>0</v>
      </c>
      <c r="S81" s="107">
        <v>0</v>
      </c>
      <c r="T81" s="107">
        <v>1</v>
      </c>
      <c r="U81" s="107">
        <v>2</v>
      </c>
      <c r="V81" s="107">
        <v>0</v>
      </c>
      <c r="W81" s="107">
        <v>2</v>
      </c>
      <c r="X81" s="107">
        <v>0</v>
      </c>
      <c r="Y81" s="107">
        <v>0</v>
      </c>
      <c r="Z81" s="107">
        <v>0</v>
      </c>
      <c r="AA81" s="107">
        <v>0</v>
      </c>
      <c r="AB81" s="107">
        <v>0</v>
      </c>
      <c r="AC81" s="107">
        <v>0</v>
      </c>
      <c r="AD81" s="107">
        <v>0</v>
      </c>
      <c r="AE81" s="107">
        <v>0</v>
      </c>
      <c r="AF81" s="107">
        <v>0</v>
      </c>
    </row>
    <row r="82" spans="1:32" x14ac:dyDescent="0.45">
      <c r="A82" s="3" t="s">
        <v>217</v>
      </c>
      <c r="B82" s="3" t="s">
        <v>153</v>
      </c>
      <c r="C82" s="3" t="s">
        <v>294</v>
      </c>
      <c r="D82" s="101">
        <v>76.8</v>
      </c>
      <c r="E82" s="101">
        <v>0</v>
      </c>
      <c r="F82" s="101">
        <v>1.8</v>
      </c>
      <c r="G82" s="101">
        <v>5.2</v>
      </c>
      <c r="H82" s="101">
        <v>8.1999999999999993</v>
      </c>
      <c r="I82" s="101">
        <v>7.2</v>
      </c>
      <c r="J82" s="101">
        <v>5</v>
      </c>
      <c r="K82" s="101">
        <v>7</v>
      </c>
      <c r="L82" s="101">
        <v>7.4</v>
      </c>
      <c r="M82" s="101">
        <v>3.2</v>
      </c>
      <c r="N82" s="101">
        <v>2</v>
      </c>
      <c r="O82" s="101">
        <v>2</v>
      </c>
      <c r="P82" s="101">
        <v>1</v>
      </c>
      <c r="Q82" s="101">
        <v>0</v>
      </c>
      <c r="R82" s="101">
        <v>1</v>
      </c>
      <c r="S82" s="107">
        <v>0</v>
      </c>
      <c r="T82" s="107">
        <v>4.4000000000000004</v>
      </c>
      <c r="U82" s="107">
        <v>5.6</v>
      </c>
      <c r="V82" s="107">
        <v>6.8</v>
      </c>
      <c r="W82" s="107">
        <v>3</v>
      </c>
      <c r="X82" s="107">
        <v>6</v>
      </c>
      <c r="Y82" s="107">
        <v>0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</row>
    <row r="83" spans="1:32" x14ac:dyDescent="0.45">
      <c r="A83" s="3" t="s">
        <v>217</v>
      </c>
      <c r="B83" s="3" t="s">
        <v>153</v>
      </c>
      <c r="C83" s="3" t="s">
        <v>295</v>
      </c>
      <c r="D83" s="101">
        <v>53.2</v>
      </c>
      <c r="E83" s="101">
        <v>0</v>
      </c>
      <c r="F83" s="101">
        <v>2</v>
      </c>
      <c r="G83" s="101">
        <v>6.6</v>
      </c>
      <c r="H83" s="101">
        <v>7</v>
      </c>
      <c r="I83" s="101">
        <v>3</v>
      </c>
      <c r="J83" s="101">
        <v>4</v>
      </c>
      <c r="K83" s="101">
        <v>5.4</v>
      </c>
      <c r="L83" s="101">
        <v>3.8</v>
      </c>
      <c r="M83" s="101">
        <v>2</v>
      </c>
      <c r="N83" s="101">
        <v>3.2</v>
      </c>
      <c r="O83" s="101">
        <v>2.2000000000000002</v>
      </c>
      <c r="P83" s="101">
        <v>1</v>
      </c>
      <c r="Q83" s="101">
        <v>1</v>
      </c>
      <c r="R83" s="101">
        <v>1</v>
      </c>
      <c r="S83" s="107">
        <v>0</v>
      </c>
      <c r="T83" s="107">
        <v>2</v>
      </c>
      <c r="U83" s="107">
        <v>3.2</v>
      </c>
      <c r="V83" s="107">
        <v>1.8</v>
      </c>
      <c r="W83" s="107">
        <v>0.2</v>
      </c>
      <c r="X83" s="107">
        <v>2</v>
      </c>
      <c r="Y83" s="107">
        <v>0.8</v>
      </c>
      <c r="Z83" s="107">
        <v>0</v>
      </c>
      <c r="AA83" s="107">
        <v>0</v>
      </c>
      <c r="AB83" s="107">
        <v>0</v>
      </c>
      <c r="AC83" s="107">
        <v>0</v>
      </c>
      <c r="AD83" s="107">
        <v>0</v>
      </c>
      <c r="AE83" s="107">
        <v>0</v>
      </c>
      <c r="AF83" s="107">
        <v>1</v>
      </c>
    </row>
    <row r="84" spans="1:32" x14ac:dyDescent="0.45">
      <c r="A84" s="3" t="s">
        <v>217</v>
      </c>
      <c r="B84" s="3" t="s">
        <v>153</v>
      </c>
      <c r="C84" s="3" t="s">
        <v>296</v>
      </c>
      <c r="D84" s="101">
        <v>23.8</v>
      </c>
      <c r="E84" s="101">
        <v>0</v>
      </c>
      <c r="F84" s="101">
        <v>0</v>
      </c>
      <c r="G84" s="101">
        <v>0</v>
      </c>
      <c r="H84" s="101">
        <v>2</v>
      </c>
      <c r="I84" s="101">
        <v>1.2</v>
      </c>
      <c r="J84" s="101">
        <v>2.6</v>
      </c>
      <c r="K84" s="101">
        <v>1</v>
      </c>
      <c r="L84" s="101">
        <v>3.8</v>
      </c>
      <c r="M84" s="101">
        <v>3.2</v>
      </c>
      <c r="N84" s="101">
        <v>2</v>
      </c>
      <c r="O84" s="101">
        <v>2</v>
      </c>
      <c r="P84" s="101">
        <v>3</v>
      </c>
      <c r="Q84" s="101">
        <v>1</v>
      </c>
      <c r="R84" s="101">
        <v>0</v>
      </c>
      <c r="S84" s="107">
        <v>0</v>
      </c>
      <c r="T84" s="107">
        <v>0</v>
      </c>
      <c r="U84" s="107">
        <v>0</v>
      </c>
      <c r="V84" s="107">
        <v>1</v>
      </c>
      <c r="W84" s="107">
        <v>0</v>
      </c>
      <c r="X84" s="107">
        <v>1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0</v>
      </c>
      <c r="AF84" s="107">
        <v>0</v>
      </c>
    </row>
    <row r="85" spans="1:32" x14ac:dyDescent="0.45">
      <c r="A85" s="3" t="s">
        <v>217</v>
      </c>
      <c r="B85" s="3" t="s">
        <v>153</v>
      </c>
      <c r="C85" s="3" t="s">
        <v>297</v>
      </c>
      <c r="D85" s="101">
        <v>25.8</v>
      </c>
      <c r="E85" s="101">
        <v>0</v>
      </c>
      <c r="F85" s="101">
        <v>0</v>
      </c>
      <c r="G85" s="101">
        <v>1.4</v>
      </c>
      <c r="H85" s="101">
        <v>0.4</v>
      </c>
      <c r="I85" s="101">
        <v>0</v>
      </c>
      <c r="J85" s="101">
        <v>1.8</v>
      </c>
      <c r="K85" s="101">
        <v>2.4</v>
      </c>
      <c r="L85" s="101">
        <v>1.2</v>
      </c>
      <c r="M85" s="101">
        <v>3</v>
      </c>
      <c r="N85" s="101">
        <v>4</v>
      </c>
      <c r="O85" s="101">
        <v>1.8</v>
      </c>
      <c r="P85" s="101">
        <v>1</v>
      </c>
      <c r="Q85" s="101">
        <v>0</v>
      </c>
      <c r="R85" s="101">
        <v>0</v>
      </c>
      <c r="S85" s="107">
        <v>0</v>
      </c>
      <c r="T85" s="107">
        <v>0.4</v>
      </c>
      <c r="U85" s="107">
        <v>2</v>
      </c>
      <c r="V85" s="107">
        <v>1.4</v>
      </c>
      <c r="W85" s="107">
        <v>2.2000000000000002</v>
      </c>
      <c r="X85" s="107">
        <v>0</v>
      </c>
      <c r="Y85" s="107">
        <v>0</v>
      </c>
      <c r="Z85" s="107">
        <v>1</v>
      </c>
      <c r="AA85" s="107">
        <v>0.8</v>
      </c>
      <c r="AB85" s="107">
        <v>0</v>
      </c>
      <c r="AC85" s="107">
        <v>0</v>
      </c>
      <c r="AD85" s="107">
        <v>1</v>
      </c>
      <c r="AE85" s="107">
        <v>0</v>
      </c>
      <c r="AF85" s="107">
        <v>0</v>
      </c>
    </row>
    <row r="86" spans="1:32" x14ac:dyDescent="0.45">
      <c r="A86" s="3" t="s">
        <v>217</v>
      </c>
      <c r="B86" s="3" t="s">
        <v>153</v>
      </c>
      <c r="C86" s="3" t="s">
        <v>298</v>
      </c>
      <c r="D86" s="101">
        <v>2.4</v>
      </c>
      <c r="E86" s="101">
        <v>0</v>
      </c>
      <c r="F86" s="101">
        <v>0</v>
      </c>
      <c r="G86" s="101">
        <v>0</v>
      </c>
      <c r="H86" s="101">
        <v>0.2</v>
      </c>
      <c r="I86" s="101">
        <v>0</v>
      </c>
      <c r="J86" s="101">
        <v>0.8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7">
        <v>0</v>
      </c>
      <c r="T86" s="107">
        <v>0</v>
      </c>
      <c r="U86" s="107">
        <v>0.2</v>
      </c>
      <c r="V86" s="107">
        <v>0.2</v>
      </c>
      <c r="W86" s="107">
        <v>0</v>
      </c>
      <c r="X86" s="107">
        <v>1</v>
      </c>
      <c r="Y86" s="107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</row>
    <row r="87" spans="1:32" x14ac:dyDescent="0.45">
      <c r="A87" s="2" t="s">
        <v>215</v>
      </c>
      <c r="B87" s="2" t="s">
        <v>154</v>
      </c>
      <c r="C87" s="2" t="s">
        <v>299</v>
      </c>
      <c r="D87" s="100">
        <v>385.2</v>
      </c>
      <c r="E87" s="100">
        <v>0</v>
      </c>
      <c r="F87" s="100">
        <v>10</v>
      </c>
      <c r="G87" s="100">
        <v>22.8</v>
      </c>
      <c r="H87" s="100">
        <v>31.8</v>
      </c>
      <c r="I87" s="100">
        <v>20.6</v>
      </c>
      <c r="J87" s="100">
        <v>22.2</v>
      </c>
      <c r="K87" s="100">
        <v>25</v>
      </c>
      <c r="L87" s="100">
        <v>36.200000000000003</v>
      </c>
      <c r="M87" s="100">
        <v>30.2</v>
      </c>
      <c r="N87" s="100">
        <v>15.2</v>
      </c>
      <c r="O87" s="100">
        <v>13.6</v>
      </c>
      <c r="P87" s="100">
        <v>5</v>
      </c>
      <c r="Q87" s="100">
        <v>4</v>
      </c>
      <c r="R87" s="100">
        <v>1</v>
      </c>
      <c r="S87" s="106">
        <v>0</v>
      </c>
      <c r="T87" s="106">
        <v>29.6</v>
      </c>
      <c r="U87" s="106">
        <v>28.2</v>
      </c>
      <c r="V87" s="106">
        <v>30.2</v>
      </c>
      <c r="W87" s="106">
        <v>22.8</v>
      </c>
      <c r="X87" s="106">
        <v>15.8</v>
      </c>
      <c r="Y87" s="106">
        <v>10</v>
      </c>
      <c r="Z87" s="106">
        <v>4</v>
      </c>
      <c r="AA87" s="106">
        <v>5</v>
      </c>
      <c r="AB87" s="106">
        <v>0</v>
      </c>
      <c r="AC87" s="106">
        <v>0</v>
      </c>
      <c r="AD87" s="106">
        <v>0</v>
      </c>
      <c r="AE87" s="106">
        <v>0</v>
      </c>
      <c r="AF87" s="106">
        <v>2</v>
      </c>
    </row>
    <row r="88" spans="1:32" x14ac:dyDescent="0.45">
      <c r="A88" s="3" t="s">
        <v>217</v>
      </c>
      <c r="B88" s="3" t="s">
        <v>154</v>
      </c>
      <c r="C88" s="3" t="s">
        <v>300</v>
      </c>
      <c r="D88" s="101">
        <v>77.599999999999994</v>
      </c>
      <c r="E88" s="101">
        <v>0</v>
      </c>
      <c r="F88" s="101">
        <v>4</v>
      </c>
      <c r="G88" s="101">
        <v>3</v>
      </c>
      <c r="H88" s="101">
        <v>4.8</v>
      </c>
      <c r="I88" s="101">
        <v>2.2000000000000002</v>
      </c>
      <c r="J88" s="101">
        <v>2</v>
      </c>
      <c r="K88" s="101">
        <v>7</v>
      </c>
      <c r="L88" s="101">
        <v>5.2</v>
      </c>
      <c r="M88" s="101">
        <v>3.8</v>
      </c>
      <c r="N88" s="101">
        <v>3</v>
      </c>
      <c r="O88" s="101">
        <v>2.8</v>
      </c>
      <c r="P88" s="101">
        <v>0</v>
      </c>
      <c r="Q88" s="101">
        <v>1</v>
      </c>
      <c r="R88" s="101">
        <v>0</v>
      </c>
      <c r="S88" s="107">
        <v>0</v>
      </c>
      <c r="T88" s="107">
        <v>2</v>
      </c>
      <c r="U88" s="107">
        <v>7.2</v>
      </c>
      <c r="V88" s="107">
        <v>10.6</v>
      </c>
      <c r="W88" s="107">
        <v>7.4</v>
      </c>
      <c r="X88" s="107">
        <v>5.8</v>
      </c>
      <c r="Y88" s="107">
        <v>1</v>
      </c>
      <c r="Z88" s="107">
        <v>0.8</v>
      </c>
      <c r="AA88" s="107">
        <v>3</v>
      </c>
      <c r="AB88" s="107">
        <v>0</v>
      </c>
      <c r="AC88" s="107">
        <v>0</v>
      </c>
      <c r="AD88" s="107">
        <v>0</v>
      </c>
      <c r="AE88" s="107">
        <v>0</v>
      </c>
      <c r="AF88" s="107">
        <v>1</v>
      </c>
    </row>
    <row r="89" spans="1:32" x14ac:dyDescent="0.45">
      <c r="A89" s="3" t="s">
        <v>217</v>
      </c>
      <c r="B89" s="3" t="s">
        <v>154</v>
      </c>
      <c r="C89" s="3" t="s">
        <v>301</v>
      </c>
      <c r="D89" s="101">
        <v>107.6</v>
      </c>
      <c r="E89" s="101">
        <v>0</v>
      </c>
      <c r="F89" s="101">
        <v>0.8</v>
      </c>
      <c r="G89" s="101">
        <v>6.2</v>
      </c>
      <c r="H89" s="101">
        <v>9.1999999999999993</v>
      </c>
      <c r="I89" s="101">
        <v>4.8</v>
      </c>
      <c r="J89" s="101">
        <v>5</v>
      </c>
      <c r="K89" s="101">
        <v>5</v>
      </c>
      <c r="L89" s="101">
        <v>6.8</v>
      </c>
      <c r="M89" s="101">
        <v>10.4</v>
      </c>
      <c r="N89" s="101">
        <v>7.2</v>
      </c>
      <c r="O89" s="101">
        <v>3.6</v>
      </c>
      <c r="P89" s="101">
        <v>1</v>
      </c>
      <c r="Q89" s="101">
        <v>2</v>
      </c>
      <c r="R89" s="101">
        <v>1</v>
      </c>
      <c r="S89" s="107">
        <v>0</v>
      </c>
      <c r="T89" s="107">
        <v>13.6</v>
      </c>
      <c r="U89" s="107">
        <v>7</v>
      </c>
      <c r="V89" s="107">
        <v>8.1999999999999993</v>
      </c>
      <c r="W89" s="107">
        <v>6.6</v>
      </c>
      <c r="X89" s="107">
        <v>3.2</v>
      </c>
      <c r="Y89" s="107">
        <v>5</v>
      </c>
      <c r="Z89" s="107">
        <v>1</v>
      </c>
      <c r="AA89" s="107">
        <v>0</v>
      </c>
      <c r="AB89" s="107">
        <v>0</v>
      </c>
      <c r="AC89" s="107">
        <v>0</v>
      </c>
      <c r="AD89" s="107">
        <v>0</v>
      </c>
      <c r="AE89" s="107">
        <v>0</v>
      </c>
      <c r="AF89" s="107">
        <v>0</v>
      </c>
    </row>
    <row r="90" spans="1:32" x14ac:dyDescent="0.45">
      <c r="A90" s="3" t="s">
        <v>217</v>
      </c>
      <c r="B90" s="3" t="s">
        <v>154</v>
      </c>
      <c r="C90" s="3" t="s">
        <v>302</v>
      </c>
      <c r="D90" s="101">
        <v>70.599999999999994</v>
      </c>
      <c r="E90" s="101">
        <v>0</v>
      </c>
      <c r="F90" s="101">
        <v>2</v>
      </c>
      <c r="G90" s="101">
        <v>2.4</v>
      </c>
      <c r="H90" s="101">
        <v>4.2</v>
      </c>
      <c r="I90" s="101">
        <v>7.2</v>
      </c>
      <c r="J90" s="101">
        <v>4.2</v>
      </c>
      <c r="K90" s="101">
        <v>6.2</v>
      </c>
      <c r="L90" s="101">
        <v>7.6</v>
      </c>
      <c r="M90" s="101">
        <v>7</v>
      </c>
      <c r="N90" s="101">
        <v>2</v>
      </c>
      <c r="O90" s="101">
        <v>2</v>
      </c>
      <c r="P90" s="101">
        <v>1</v>
      </c>
      <c r="Q90" s="101">
        <v>0.2</v>
      </c>
      <c r="R90" s="101">
        <v>0</v>
      </c>
      <c r="S90" s="107">
        <v>0</v>
      </c>
      <c r="T90" s="107">
        <v>6</v>
      </c>
      <c r="U90" s="107">
        <v>4.8</v>
      </c>
      <c r="V90" s="107">
        <v>3</v>
      </c>
      <c r="W90" s="107">
        <v>6.8</v>
      </c>
      <c r="X90" s="107">
        <v>0</v>
      </c>
      <c r="Y90" s="107">
        <v>2</v>
      </c>
      <c r="Z90" s="107">
        <v>1</v>
      </c>
      <c r="AA90" s="107">
        <v>0</v>
      </c>
      <c r="AB90" s="107">
        <v>0</v>
      </c>
      <c r="AC90" s="107">
        <v>0</v>
      </c>
      <c r="AD90" s="107">
        <v>0</v>
      </c>
      <c r="AE90" s="107">
        <v>0</v>
      </c>
      <c r="AF90" s="107">
        <v>1</v>
      </c>
    </row>
    <row r="91" spans="1:32" x14ac:dyDescent="0.45">
      <c r="A91" s="3" t="s">
        <v>217</v>
      </c>
      <c r="B91" s="3" t="s">
        <v>154</v>
      </c>
      <c r="C91" s="3" t="s">
        <v>303</v>
      </c>
      <c r="D91" s="101">
        <v>49.6</v>
      </c>
      <c r="E91" s="101">
        <v>0</v>
      </c>
      <c r="F91" s="101">
        <v>0</v>
      </c>
      <c r="G91" s="101">
        <v>5.2</v>
      </c>
      <c r="H91" s="101">
        <v>4.5999999999999996</v>
      </c>
      <c r="I91" s="101">
        <v>3</v>
      </c>
      <c r="J91" s="101">
        <v>6</v>
      </c>
      <c r="K91" s="101">
        <v>3.8</v>
      </c>
      <c r="L91" s="101">
        <v>4</v>
      </c>
      <c r="M91" s="101">
        <v>2.2000000000000002</v>
      </c>
      <c r="N91" s="101">
        <v>0</v>
      </c>
      <c r="O91" s="101">
        <v>1</v>
      </c>
      <c r="P91" s="101">
        <v>1</v>
      </c>
      <c r="Q91" s="101">
        <v>0</v>
      </c>
      <c r="R91" s="101">
        <v>0</v>
      </c>
      <c r="S91" s="107">
        <v>0</v>
      </c>
      <c r="T91" s="107">
        <v>3.8</v>
      </c>
      <c r="U91" s="107">
        <v>2.8</v>
      </c>
      <c r="V91" s="107">
        <v>3.4</v>
      </c>
      <c r="W91" s="107">
        <v>1</v>
      </c>
      <c r="X91" s="107">
        <v>6.8</v>
      </c>
      <c r="Y91" s="107">
        <v>0</v>
      </c>
      <c r="Z91" s="107">
        <v>0</v>
      </c>
      <c r="AA91" s="107">
        <v>1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</row>
    <row r="92" spans="1:32" x14ac:dyDescent="0.45">
      <c r="A92" s="3" t="s">
        <v>217</v>
      </c>
      <c r="B92" s="3" t="s">
        <v>154</v>
      </c>
      <c r="C92" s="3" t="s">
        <v>304</v>
      </c>
      <c r="D92" s="101">
        <v>11</v>
      </c>
      <c r="E92" s="101">
        <v>0</v>
      </c>
      <c r="F92" s="101">
        <v>1</v>
      </c>
      <c r="G92" s="101">
        <v>2</v>
      </c>
      <c r="H92" s="101">
        <v>1</v>
      </c>
      <c r="I92" s="101">
        <v>1</v>
      </c>
      <c r="J92" s="101">
        <v>0</v>
      </c>
      <c r="K92" s="101">
        <v>0</v>
      </c>
      <c r="L92" s="101">
        <v>2</v>
      </c>
      <c r="M92" s="101">
        <v>0</v>
      </c>
      <c r="N92" s="101">
        <v>1</v>
      </c>
      <c r="O92" s="101">
        <v>0</v>
      </c>
      <c r="P92" s="101">
        <v>0</v>
      </c>
      <c r="Q92" s="101">
        <v>0</v>
      </c>
      <c r="R92" s="101">
        <v>0</v>
      </c>
      <c r="S92" s="107">
        <v>0</v>
      </c>
      <c r="T92" s="107">
        <v>1</v>
      </c>
      <c r="U92" s="107">
        <v>1</v>
      </c>
      <c r="V92" s="107">
        <v>0</v>
      </c>
      <c r="W92" s="107">
        <v>0</v>
      </c>
      <c r="X92" s="107">
        <v>0</v>
      </c>
      <c r="Y92" s="107">
        <v>1</v>
      </c>
      <c r="Z92" s="107">
        <v>0</v>
      </c>
      <c r="AA92" s="107">
        <v>0</v>
      </c>
      <c r="AB92" s="107">
        <v>0</v>
      </c>
      <c r="AC92" s="107">
        <v>0</v>
      </c>
      <c r="AD92" s="107">
        <v>0</v>
      </c>
      <c r="AE92" s="107">
        <v>0</v>
      </c>
      <c r="AF92" s="107">
        <v>0</v>
      </c>
    </row>
    <row r="93" spans="1:32" x14ac:dyDescent="0.45">
      <c r="A93" s="3" t="s">
        <v>217</v>
      </c>
      <c r="B93" s="3" t="s">
        <v>154</v>
      </c>
      <c r="C93" s="3" t="s">
        <v>305</v>
      </c>
      <c r="D93" s="101">
        <v>10.199999999999999</v>
      </c>
      <c r="E93" s="101">
        <v>0</v>
      </c>
      <c r="F93" s="101">
        <v>0.2</v>
      </c>
      <c r="G93" s="101">
        <v>0.8</v>
      </c>
      <c r="H93" s="101">
        <v>1.8</v>
      </c>
      <c r="I93" s="101">
        <v>0</v>
      </c>
      <c r="J93" s="101">
        <v>0.8</v>
      </c>
      <c r="K93" s="101">
        <v>0</v>
      </c>
      <c r="L93" s="101">
        <v>2</v>
      </c>
      <c r="M93" s="101">
        <v>1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7">
        <v>0</v>
      </c>
      <c r="T93" s="107">
        <v>1</v>
      </c>
      <c r="U93" s="107">
        <v>0.4</v>
      </c>
      <c r="V93" s="107">
        <v>0</v>
      </c>
      <c r="W93" s="107">
        <v>0</v>
      </c>
      <c r="X93" s="107">
        <v>0</v>
      </c>
      <c r="Y93" s="107">
        <v>1</v>
      </c>
      <c r="Z93" s="107">
        <v>1.2</v>
      </c>
      <c r="AA93" s="107">
        <v>0</v>
      </c>
      <c r="AB93" s="107">
        <v>0</v>
      </c>
      <c r="AC93" s="107">
        <v>0</v>
      </c>
      <c r="AD93" s="107">
        <v>0</v>
      </c>
      <c r="AE93" s="107">
        <v>0</v>
      </c>
      <c r="AF93" s="107">
        <v>0</v>
      </c>
    </row>
    <row r="94" spans="1:32" x14ac:dyDescent="0.45">
      <c r="A94" s="3" t="s">
        <v>217</v>
      </c>
      <c r="B94" s="3" t="s">
        <v>154</v>
      </c>
      <c r="C94" s="3" t="s">
        <v>306</v>
      </c>
      <c r="D94" s="101">
        <v>21</v>
      </c>
      <c r="E94" s="101">
        <v>0</v>
      </c>
      <c r="F94" s="101">
        <v>1.2</v>
      </c>
      <c r="G94" s="101">
        <v>1</v>
      </c>
      <c r="H94" s="101">
        <v>4.2</v>
      </c>
      <c r="I94" s="101">
        <v>0</v>
      </c>
      <c r="J94" s="101">
        <v>0.2</v>
      </c>
      <c r="K94" s="101">
        <v>1</v>
      </c>
      <c r="L94" s="101">
        <v>3.6</v>
      </c>
      <c r="M94" s="101">
        <v>1.8</v>
      </c>
      <c r="N94" s="101">
        <v>0</v>
      </c>
      <c r="O94" s="101">
        <v>0</v>
      </c>
      <c r="P94" s="101">
        <v>1</v>
      </c>
      <c r="Q94" s="101">
        <v>0.8</v>
      </c>
      <c r="R94" s="101">
        <v>0</v>
      </c>
      <c r="S94" s="107">
        <v>0</v>
      </c>
      <c r="T94" s="107">
        <v>0.2</v>
      </c>
      <c r="U94" s="107">
        <v>2</v>
      </c>
      <c r="V94" s="107">
        <v>3</v>
      </c>
      <c r="W94" s="107">
        <v>0</v>
      </c>
      <c r="X94" s="107">
        <v>0</v>
      </c>
      <c r="Y94" s="107">
        <v>0</v>
      </c>
      <c r="Z94" s="107">
        <v>0</v>
      </c>
      <c r="AA94" s="107">
        <v>1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</row>
    <row r="95" spans="1:32" x14ac:dyDescent="0.45">
      <c r="A95" s="3" t="s">
        <v>217</v>
      </c>
      <c r="B95" s="3" t="s">
        <v>154</v>
      </c>
      <c r="C95" s="3" t="s">
        <v>307</v>
      </c>
      <c r="D95" s="101">
        <v>20.2</v>
      </c>
      <c r="E95" s="101">
        <v>0</v>
      </c>
      <c r="F95" s="101">
        <v>0</v>
      </c>
      <c r="G95" s="101">
        <v>2.2000000000000002</v>
      </c>
      <c r="H95" s="101">
        <v>0.2</v>
      </c>
      <c r="I95" s="101">
        <v>1.4</v>
      </c>
      <c r="J95" s="101">
        <v>2</v>
      </c>
      <c r="K95" s="101">
        <v>2</v>
      </c>
      <c r="L95" s="101">
        <v>2</v>
      </c>
      <c r="M95" s="101">
        <v>1</v>
      </c>
      <c r="N95" s="101">
        <v>1</v>
      </c>
      <c r="O95" s="101">
        <v>2.2000000000000002</v>
      </c>
      <c r="P95" s="101">
        <v>1</v>
      </c>
      <c r="Q95" s="101">
        <v>0</v>
      </c>
      <c r="R95" s="101">
        <v>0</v>
      </c>
      <c r="S95" s="107">
        <v>0</v>
      </c>
      <c r="T95" s="107">
        <v>1</v>
      </c>
      <c r="U95" s="107">
        <v>1.2</v>
      </c>
      <c r="V95" s="107">
        <v>2</v>
      </c>
      <c r="W95" s="107">
        <v>1</v>
      </c>
      <c r="X95" s="107">
        <v>0</v>
      </c>
      <c r="Y95" s="107">
        <v>0</v>
      </c>
      <c r="Z95" s="107">
        <v>0</v>
      </c>
      <c r="AA95" s="107">
        <v>0</v>
      </c>
      <c r="AB95" s="107">
        <v>0</v>
      </c>
      <c r="AC95" s="107">
        <v>0</v>
      </c>
      <c r="AD95" s="107">
        <v>0</v>
      </c>
      <c r="AE95" s="107">
        <v>0</v>
      </c>
      <c r="AF95" s="107">
        <v>0</v>
      </c>
    </row>
    <row r="96" spans="1:32" x14ac:dyDescent="0.45">
      <c r="A96" s="3" t="s">
        <v>217</v>
      </c>
      <c r="B96" s="3" t="s">
        <v>154</v>
      </c>
      <c r="C96" s="3" t="s">
        <v>308</v>
      </c>
      <c r="D96" s="101">
        <v>17.399999999999999</v>
      </c>
      <c r="E96" s="101">
        <v>0</v>
      </c>
      <c r="F96" s="101">
        <v>0.8</v>
      </c>
      <c r="G96" s="101">
        <v>0</v>
      </c>
      <c r="H96" s="101">
        <v>1.8</v>
      </c>
      <c r="I96" s="101">
        <v>1</v>
      </c>
      <c r="J96" s="101">
        <v>2</v>
      </c>
      <c r="K96" s="101">
        <v>0</v>
      </c>
      <c r="L96" s="101">
        <v>3</v>
      </c>
      <c r="M96" s="101">
        <v>3</v>
      </c>
      <c r="N96" s="101">
        <v>1</v>
      </c>
      <c r="O96" s="101">
        <v>2</v>
      </c>
      <c r="P96" s="101">
        <v>0</v>
      </c>
      <c r="Q96" s="101">
        <v>0</v>
      </c>
      <c r="R96" s="101">
        <v>0</v>
      </c>
      <c r="S96" s="107">
        <v>0</v>
      </c>
      <c r="T96" s="107">
        <v>1</v>
      </c>
      <c r="U96" s="107">
        <v>1.8</v>
      </c>
      <c r="V96" s="107">
        <v>0</v>
      </c>
      <c r="W96" s="107">
        <v>0</v>
      </c>
      <c r="X96" s="107">
        <v>0</v>
      </c>
      <c r="Y96" s="107">
        <v>0</v>
      </c>
      <c r="Z96" s="107">
        <v>0</v>
      </c>
      <c r="AA96" s="107">
        <v>0</v>
      </c>
      <c r="AB96" s="107">
        <v>0</v>
      </c>
      <c r="AC96" s="107">
        <v>0</v>
      </c>
      <c r="AD96" s="107">
        <v>0</v>
      </c>
      <c r="AE96" s="107">
        <v>0</v>
      </c>
      <c r="AF96" s="107">
        <v>0</v>
      </c>
    </row>
    <row r="97" spans="1:32" x14ac:dyDescent="0.45">
      <c r="A97" s="2" t="s">
        <v>215</v>
      </c>
      <c r="B97" s="2" t="s">
        <v>155</v>
      </c>
      <c r="C97" s="2" t="s">
        <v>309</v>
      </c>
      <c r="D97" s="100">
        <v>1334.6</v>
      </c>
      <c r="E97" s="100">
        <v>0</v>
      </c>
      <c r="F97" s="100">
        <v>40.4</v>
      </c>
      <c r="G97" s="100">
        <v>90.6</v>
      </c>
      <c r="H97" s="100">
        <v>90</v>
      </c>
      <c r="I97" s="100">
        <v>68.599999999999994</v>
      </c>
      <c r="J97" s="100">
        <v>72.8</v>
      </c>
      <c r="K97" s="100">
        <v>77.2</v>
      </c>
      <c r="L97" s="100">
        <v>55.2</v>
      </c>
      <c r="M97" s="100">
        <v>56.8</v>
      </c>
      <c r="N97" s="100">
        <v>27.8</v>
      </c>
      <c r="O97" s="100">
        <v>23</v>
      </c>
      <c r="P97" s="100">
        <v>9</v>
      </c>
      <c r="Q97" s="100">
        <v>6</v>
      </c>
      <c r="R97" s="100">
        <v>3</v>
      </c>
      <c r="S97" s="106">
        <v>0</v>
      </c>
      <c r="T97" s="106">
        <v>95.2</v>
      </c>
      <c r="U97" s="106">
        <v>180.2</v>
      </c>
      <c r="V97" s="106">
        <v>153.6</v>
      </c>
      <c r="W97" s="106">
        <v>128.4</v>
      </c>
      <c r="X97" s="106">
        <v>70</v>
      </c>
      <c r="Y97" s="106">
        <v>40.6</v>
      </c>
      <c r="Z97" s="106">
        <v>20</v>
      </c>
      <c r="AA97" s="106">
        <v>14</v>
      </c>
      <c r="AB97" s="106">
        <v>6</v>
      </c>
      <c r="AC97" s="106">
        <v>2</v>
      </c>
      <c r="AD97" s="106">
        <v>4.2</v>
      </c>
      <c r="AE97" s="106">
        <v>0</v>
      </c>
      <c r="AF97" s="106">
        <v>0</v>
      </c>
    </row>
    <row r="98" spans="1:32" x14ac:dyDescent="0.45">
      <c r="A98" s="3" t="s">
        <v>217</v>
      </c>
      <c r="B98" s="3" t="s">
        <v>155</v>
      </c>
      <c r="C98" s="3" t="s">
        <v>310</v>
      </c>
      <c r="D98" s="101">
        <v>358</v>
      </c>
      <c r="E98" s="101">
        <v>0</v>
      </c>
      <c r="F98" s="101">
        <v>12</v>
      </c>
      <c r="G98" s="101">
        <v>29.4</v>
      </c>
      <c r="H98" s="101">
        <v>23.4</v>
      </c>
      <c r="I98" s="101">
        <v>24.6</v>
      </c>
      <c r="J98" s="101">
        <v>9.8000000000000007</v>
      </c>
      <c r="K98" s="101">
        <v>11.6</v>
      </c>
      <c r="L98" s="101">
        <v>9.1999999999999993</v>
      </c>
      <c r="M98" s="101">
        <v>10.199999999999999</v>
      </c>
      <c r="N98" s="101">
        <v>2.6</v>
      </c>
      <c r="O98" s="101">
        <v>6.4</v>
      </c>
      <c r="P98" s="101">
        <v>0.8</v>
      </c>
      <c r="Q98" s="101">
        <v>0</v>
      </c>
      <c r="R98" s="101">
        <v>0</v>
      </c>
      <c r="S98" s="107">
        <v>0</v>
      </c>
      <c r="T98" s="107">
        <v>35.799999999999997</v>
      </c>
      <c r="U98" s="107">
        <v>55.8</v>
      </c>
      <c r="V98" s="107">
        <v>52.6</v>
      </c>
      <c r="W98" s="107">
        <v>35</v>
      </c>
      <c r="X98" s="107">
        <v>20.2</v>
      </c>
      <c r="Y98" s="107">
        <v>8.1999999999999993</v>
      </c>
      <c r="Z98" s="107">
        <v>5.4</v>
      </c>
      <c r="AA98" s="107">
        <v>4.2</v>
      </c>
      <c r="AB98" s="107">
        <v>0.8</v>
      </c>
      <c r="AC98" s="107">
        <v>0</v>
      </c>
      <c r="AD98" s="107">
        <v>0</v>
      </c>
      <c r="AE98" s="107">
        <v>0</v>
      </c>
      <c r="AF98" s="107">
        <v>0</v>
      </c>
    </row>
    <row r="99" spans="1:32" x14ac:dyDescent="0.45">
      <c r="A99" s="3" t="s">
        <v>217</v>
      </c>
      <c r="B99" s="3" t="s">
        <v>155</v>
      </c>
      <c r="C99" s="3" t="s">
        <v>311</v>
      </c>
      <c r="D99" s="101">
        <v>97</v>
      </c>
      <c r="E99" s="101">
        <v>0</v>
      </c>
      <c r="F99" s="101">
        <v>1.8</v>
      </c>
      <c r="G99" s="101">
        <v>9.4</v>
      </c>
      <c r="H99" s="101">
        <v>9.6</v>
      </c>
      <c r="I99" s="101">
        <v>5.6</v>
      </c>
      <c r="J99" s="101">
        <v>5.4</v>
      </c>
      <c r="K99" s="101">
        <v>9.4</v>
      </c>
      <c r="L99" s="101">
        <v>6.2</v>
      </c>
      <c r="M99" s="101">
        <v>2.6</v>
      </c>
      <c r="N99" s="101">
        <v>2.2000000000000002</v>
      </c>
      <c r="O99" s="101">
        <v>0.2</v>
      </c>
      <c r="P99" s="101">
        <v>0</v>
      </c>
      <c r="Q99" s="101">
        <v>0</v>
      </c>
      <c r="R99" s="101">
        <v>0</v>
      </c>
      <c r="S99" s="107">
        <v>0</v>
      </c>
      <c r="T99" s="107">
        <v>3.8</v>
      </c>
      <c r="U99" s="107">
        <v>14.4</v>
      </c>
      <c r="V99" s="107">
        <v>6.8</v>
      </c>
      <c r="W99" s="107">
        <v>11.4</v>
      </c>
      <c r="X99" s="107">
        <v>3.8</v>
      </c>
      <c r="Y99" s="107">
        <v>2.8</v>
      </c>
      <c r="Z99" s="107">
        <v>1.6</v>
      </c>
      <c r="AA99" s="107">
        <v>0</v>
      </c>
      <c r="AB99" s="107">
        <v>0</v>
      </c>
      <c r="AC99" s="107">
        <v>0</v>
      </c>
      <c r="AD99" s="107">
        <v>0</v>
      </c>
      <c r="AE99" s="107">
        <v>0</v>
      </c>
      <c r="AF99" s="107">
        <v>0</v>
      </c>
    </row>
    <row r="100" spans="1:32" x14ac:dyDescent="0.45">
      <c r="A100" s="3" t="s">
        <v>217</v>
      </c>
      <c r="B100" s="3" t="s">
        <v>155</v>
      </c>
      <c r="C100" s="3" t="s">
        <v>312</v>
      </c>
      <c r="D100" s="101">
        <v>123</v>
      </c>
      <c r="E100" s="101">
        <v>0</v>
      </c>
      <c r="F100" s="101">
        <v>6.8</v>
      </c>
      <c r="G100" s="101">
        <v>5.4</v>
      </c>
      <c r="H100" s="101">
        <v>7.4</v>
      </c>
      <c r="I100" s="101">
        <v>8</v>
      </c>
      <c r="J100" s="101">
        <v>7.4</v>
      </c>
      <c r="K100" s="101">
        <v>4.2</v>
      </c>
      <c r="L100" s="101">
        <v>5.2</v>
      </c>
      <c r="M100" s="101">
        <v>4.8</v>
      </c>
      <c r="N100" s="101">
        <v>1.2</v>
      </c>
      <c r="O100" s="101">
        <v>3.8</v>
      </c>
      <c r="P100" s="101">
        <v>1.2</v>
      </c>
      <c r="Q100" s="101">
        <v>1</v>
      </c>
      <c r="R100" s="101">
        <v>0</v>
      </c>
      <c r="S100" s="107">
        <v>0</v>
      </c>
      <c r="T100" s="107">
        <v>11.4</v>
      </c>
      <c r="U100" s="107">
        <v>16.600000000000001</v>
      </c>
      <c r="V100" s="107">
        <v>9.1999999999999993</v>
      </c>
      <c r="W100" s="107">
        <v>14.6</v>
      </c>
      <c r="X100" s="107">
        <v>6</v>
      </c>
      <c r="Y100" s="107">
        <v>4.8</v>
      </c>
      <c r="Z100" s="107">
        <v>3.2</v>
      </c>
      <c r="AA100" s="107">
        <v>0</v>
      </c>
      <c r="AB100" s="107">
        <v>0.8</v>
      </c>
      <c r="AC100" s="107">
        <v>0</v>
      </c>
      <c r="AD100" s="107">
        <v>0</v>
      </c>
      <c r="AE100" s="107">
        <v>0</v>
      </c>
      <c r="AF100" s="107">
        <v>0</v>
      </c>
    </row>
    <row r="101" spans="1:32" x14ac:dyDescent="0.45">
      <c r="A101" s="3" t="s">
        <v>217</v>
      </c>
      <c r="B101" s="3" t="s">
        <v>155</v>
      </c>
      <c r="C101" s="3" t="s">
        <v>313</v>
      </c>
      <c r="D101" s="101">
        <v>171.4</v>
      </c>
      <c r="E101" s="101">
        <v>0</v>
      </c>
      <c r="F101" s="101">
        <v>0</v>
      </c>
      <c r="G101" s="101">
        <v>12.8</v>
      </c>
      <c r="H101" s="101">
        <v>18.600000000000001</v>
      </c>
      <c r="I101" s="101">
        <v>10.6</v>
      </c>
      <c r="J101" s="101">
        <v>12.2</v>
      </c>
      <c r="K101" s="101">
        <v>9.8000000000000007</v>
      </c>
      <c r="L101" s="101">
        <v>5.4</v>
      </c>
      <c r="M101" s="101">
        <v>3.8</v>
      </c>
      <c r="N101" s="101">
        <v>3.4</v>
      </c>
      <c r="O101" s="101">
        <v>0.8</v>
      </c>
      <c r="P101" s="101">
        <v>2</v>
      </c>
      <c r="Q101" s="101">
        <v>0</v>
      </c>
      <c r="R101" s="101">
        <v>0</v>
      </c>
      <c r="S101" s="107">
        <v>0</v>
      </c>
      <c r="T101" s="107">
        <v>14.2</v>
      </c>
      <c r="U101" s="107">
        <v>27.6</v>
      </c>
      <c r="V101" s="107">
        <v>20.2</v>
      </c>
      <c r="W101" s="107">
        <v>14</v>
      </c>
      <c r="X101" s="107">
        <v>6</v>
      </c>
      <c r="Y101" s="107">
        <v>2.2000000000000002</v>
      </c>
      <c r="Z101" s="107">
        <v>2.8</v>
      </c>
      <c r="AA101" s="107">
        <v>3.8</v>
      </c>
      <c r="AB101" s="107">
        <v>1.2</v>
      </c>
      <c r="AC101" s="107">
        <v>0</v>
      </c>
      <c r="AD101" s="107">
        <v>0</v>
      </c>
      <c r="AE101" s="107">
        <v>0</v>
      </c>
      <c r="AF101" s="107">
        <v>0</v>
      </c>
    </row>
    <row r="102" spans="1:32" x14ac:dyDescent="0.45">
      <c r="A102" s="3" t="s">
        <v>217</v>
      </c>
      <c r="B102" s="3" t="s">
        <v>155</v>
      </c>
      <c r="C102" s="3" t="s">
        <v>314</v>
      </c>
      <c r="D102" s="101">
        <v>136.19999999999999</v>
      </c>
      <c r="E102" s="101">
        <v>0</v>
      </c>
      <c r="F102" s="101">
        <v>5</v>
      </c>
      <c r="G102" s="101">
        <v>3.6</v>
      </c>
      <c r="H102" s="101">
        <v>9.4</v>
      </c>
      <c r="I102" s="101">
        <v>3</v>
      </c>
      <c r="J102" s="101">
        <v>10.8</v>
      </c>
      <c r="K102" s="101">
        <v>8.6</v>
      </c>
      <c r="L102" s="101">
        <v>7.8</v>
      </c>
      <c r="M102" s="101">
        <v>6</v>
      </c>
      <c r="N102" s="101">
        <v>3.6</v>
      </c>
      <c r="O102" s="101">
        <v>4.8</v>
      </c>
      <c r="P102" s="101">
        <v>1.8</v>
      </c>
      <c r="Q102" s="101">
        <v>1</v>
      </c>
      <c r="R102" s="101">
        <v>1</v>
      </c>
      <c r="S102" s="107">
        <v>0</v>
      </c>
      <c r="T102" s="107">
        <v>7.4</v>
      </c>
      <c r="U102" s="107">
        <v>16.2</v>
      </c>
      <c r="V102" s="107">
        <v>14.6</v>
      </c>
      <c r="W102" s="107">
        <v>12</v>
      </c>
      <c r="X102" s="107">
        <v>10</v>
      </c>
      <c r="Y102" s="107">
        <v>3.4</v>
      </c>
      <c r="Z102" s="107">
        <v>3.2</v>
      </c>
      <c r="AA102" s="107">
        <v>2</v>
      </c>
      <c r="AB102" s="107">
        <v>0</v>
      </c>
      <c r="AC102" s="107">
        <v>0</v>
      </c>
      <c r="AD102" s="107">
        <v>1</v>
      </c>
      <c r="AE102" s="107">
        <v>0</v>
      </c>
      <c r="AF102" s="107">
        <v>0</v>
      </c>
    </row>
    <row r="103" spans="1:32" x14ac:dyDescent="0.45">
      <c r="A103" s="3" t="s">
        <v>217</v>
      </c>
      <c r="B103" s="3" t="s">
        <v>155</v>
      </c>
      <c r="C103" s="3" t="s">
        <v>315</v>
      </c>
      <c r="D103" s="101">
        <v>60.4</v>
      </c>
      <c r="E103" s="101">
        <v>0</v>
      </c>
      <c r="F103" s="101">
        <v>1.2</v>
      </c>
      <c r="G103" s="101">
        <v>3.6</v>
      </c>
      <c r="H103" s="101">
        <v>2.8</v>
      </c>
      <c r="I103" s="101">
        <v>2.2000000000000002</v>
      </c>
      <c r="J103" s="101">
        <v>5.4</v>
      </c>
      <c r="K103" s="101">
        <v>2</v>
      </c>
      <c r="L103" s="101">
        <v>5</v>
      </c>
      <c r="M103" s="101">
        <v>4.8</v>
      </c>
      <c r="N103" s="101">
        <v>1.2</v>
      </c>
      <c r="O103" s="101">
        <v>1</v>
      </c>
      <c r="P103" s="101">
        <v>2</v>
      </c>
      <c r="Q103" s="101">
        <v>0</v>
      </c>
      <c r="R103" s="101">
        <v>1</v>
      </c>
      <c r="S103" s="107">
        <v>0</v>
      </c>
      <c r="T103" s="107">
        <v>1.8</v>
      </c>
      <c r="U103" s="107">
        <v>10.6</v>
      </c>
      <c r="V103" s="107">
        <v>4.5999999999999996</v>
      </c>
      <c r="W103" s="107">
        <v>3.2</v>
      </c>
      <c r="X103" s="107">
        <v>3.8</v>
      </c>
      <c r="Y103" s="107">
        <v>3</v>
      </c>
      <c r="Z103" s="107">
        <v>0</v>
      </c>
      <c r="AA103" s="107">
        <v>0</v>
      </c>
      <c r="AB103" s="107">
        <v>0.2</v>
      </c>
      <c r="AC103" s="107">
        <v>0</v>
      </c>
      <c r="AD103" s="107">
        <v>1</v>
      </c>
      <c r="AE103" s="107">
        <v>0</v>
      </c>
      <c r="AF103" s="107">
        <v>0</v>
      </c>
    </row>
    <row r="104" spans="1:32" x14ac:dyDescent="0.45">
      <c r="A104" s="3" t="s">
        <v>217</v>
      </c>
      <c r="B104" s="3" t="s">
        <v>155</v>
      </c>
      <c r="C104" s="3" t="s">
        <v>316</v>
      </c>
      <c r="D104" s="101">
        <v>101.4</v>
      </c>
      <c r="E104" s="101">
        <v>0</v>
      </c>
      <c r="F104" s="101">
        <v>2.4</v>
      </c>
      <c r="G104" s="101">
        <v>2</v>
      </c>
      <c r="H104" s="101">
        <v>2.8</v>
      </c>
      <c r="I104" s="101">
        <v>8.1999999999999993</v>
      </c>
      <c r="J104" s="101">
        <v>4</v>
      </c>
      <c r="K104" s="101">
        <v>10</v>
      </c>
      <c r="L104" s="101">
        <v>3</v>
      </c>
      <c r="M104" s="101">
        <v>9.4</v>
      </c>
      <c r="N104" s="101">
        <v>4</v>
      </c>
      <c r="O104" s="101">
        <v>0</v>
      </c>
      <c r="P104" s="101">
        <v>0.2</v>
      </c>
      <c r="Q104" s="101">
        <v>3</v>
      </c>
      <c r="R104" s="101">
        <v>0</v>
      </c>
      <c r="S104" s="107">
        <v>0</v>
      </c>
      <c r="T104" s="107">
        <v>3</v>
      </c>
      <c r="U104" s="107">
        <v>9.4</v>
      </c>
      <c r="V104" s="107">
        <v>10.8</v>
      </c>
      <c r="W104" s="107">
        <v>11.2</v>
      </c>
      <c r="X104" s="107">
        <v>5.8</v>
      </c>
      <c r="Y104" s="107">
        <v>8.1999999999999993</v>
      </c>
      <c r="Z104" s="107">
        <v>0</v>
      </c>
      <c r="AA104" s="107">
        <v>0</v>
      </c>
      <c r="AB104" s="107">
        <v>1</v>
      </c>
      <c r="AC104" s="107">
        <v>2</v>
      </c>
      <c r="AD104" s="107">
        <v>1</v>
      </c>
      <c r="AE104" s="107">
        <v>0</v>
      </c>
      <c r="AF104" s="107">
        <v>0</v>
      </c>
    </row>
    <row r="105" spans="1:32" x14ac:dyDescent="0.45">
      <c r="A105" s="3" t="s">
        <v>217</v>
      </c>
      <c r="B105" s="3" t="s">
        <v>155</v>
      </c>
      <c r="C105" s="3" t="s">
        <v>317</v>
      </c>
      <c r="D105" s="101">
        <v>285.2</v>
      </c>
      <c r="E105" s="101">
        <v>0</v>
      </c>
      <c r="F105" s="101">
        <v>11.2</v>
      </c>
      <c r="G105" s="101">
        <v>23.4</v>
      </c>
      <c r="H105" s="101">
        <v>16</v>
      </c>
      <c r="I105" s="101">
        <v>6.4</v>
      </c>
      <c r="J105" s="101">
        <v>17.8</v>
      </c>
      <c r="K105" s="101">
        <v>21.6</v>
      </c>
      <c r="L105" s="101">
        <v>13.4</v>
      </c>
      <c r="M105" s="101">
        <v>15.2</v>
      </c>
      <c r="N105" s="101">
        <v>8.6</v>
      </c>
      <c r="O105" s="101">
        <v>6</v>
      </c>
      <c r="P105" s="101">
        <v>1</v>
      </c>
      <c r="Q105" s="101">
        <v>1</v>
      </c>
      <c r="R105" s="101">
        <v>1</v>
      </c>
      <c r="S105" s="107">
        <v>0</v>
      </c>
      <c r="T105" s="107">
        <v>17.8</v>
      </c>
      <c r="U105" s="107">
        <v>29.6</v>
      </c>
      <c r="V105" s="107">
        <v>34.799999999999997</v>
      </c>
      <c r="W105" s="107">
        <v>27</v>
      </c>
      <c r="X105" s="107">
        <v>14.4</v>
      </c>
      <c r="Y105" s="107">
        <v>8</v>
      </c>
      <c r="Z105" s="107">
        <v>3.8</v>
      </c>
      <c r="AA105" s="107">
        <v>4</v>
      </c>
      <c r="AB105" s="107">
        <v>2</v>
      </c>
      <c r="AC105" s="107">
        <v>0</v>
      </c>
      <c r="AD105" s="107">
        <v>1.2</v>
      </c>
      <c r="AE105" s="107">
        <v>0</v>
      </c>
      <c r="AF105" s="107">
        <v>0</v>
      </c>
    </row>
    <row r="106" spans="1:32" x14ac:dyDescent="0.45">
      <c r="A106" s="3" t="s">
        <v>217</v>
      </c>
      <c r="B106" s="3" t="s">
        <v>155</v>
      </c>
      <c r="C106" s="3" t="s">
        <v>318</v>
      </c>
      <c r="D106" s="101">
        <v>2</v>
      </c>
      <c r="E106" s="101">
        <v>0</v>
      </c>
      <c r="F106" s="101">
        <v>0</v>
      </c>
      <c r="G106" s="101">
        <v>1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1</v>
      </c>
      <c r="O106" s="101">
        <v>0</v>
      </c>
      <c r="P106" s="101">
        <v>0</v>
      </c>
      <c r="Q106" s="101">
        <v>0</v>
      </c>
      <c r="R106" s="101">
        <v>0</v>
      </c>
      <c r="S106" s="107">
        <v>0</v>
      </c>
      <c r="T106" s="107">
        <v>0</v>
      </c>
      <c r="U106" s="107">
        <v>0</v>
      </c>
      <c r="V106" s="107">
        <v>0</v>
      </c>
      <c r="W106" s="107">
        <v>0</v>
      </c>
      <c r="X106" s="107">
        <v>0</v>
      </c>
      <c r="Y106" s="107">
        <v>0</v>
      </c>
      <c r="Z106" s="107">
        <v>0</v>
      </c>
      <c r="AA106" s="107">
        <v>0</v>
      </c>
      <c r="AB106" s="107">
        <v>0</v>
      </c>
      <c r="AC106" s="107">
        <v>0</v>
      </c>
      <c r="AD106" s="107">
        <v>0</v>
      </c>
      <c r="AE106" s="107">
        <v>0</v>
      </c>
      <c r="AF106" s="107">
        <v>0</v>
      </c>
    </row>
    <row r="107" spans="1:32" x14ac:dyDescent="0.45">
      <c r="A107" s="2" t="s">
        <v>215</v>
      </c>
      <c r="B107" s="2" t="s">
        <v>156</v>
      </c>
      <c r="C107" s="2" t="s">
        <v>319</v>
      </c>
      <c r="D107" s="100">
        <v>622.6</v>
      </c>
      <c r="E107" s="100">
        <v>0</v>
      </c>
      <c r="F107" s="100">
        <v>12.6</v>
      </c>
      <c r="G107" s="100">
        <v>36.4</v>
      </c>
      <c r="H107" s="100">
        <v>33</v>
      </c>
      <c r="I107" s="100">
        <v>37.200000000000003</v>
      </c>
      <c r="J107" s="100">
        <v>49.8</v>
      </c>
      <c r="K107" s="100">
        <v>37.6</v>
      </c>
      <c r="L107" s="100">
        <v>39.200000000000003</v>
      </c>
      <c r="M107" s="100">
        <v>38.799999999999997</v>
      </c>
      <c r="N107" s="100">
        <v>17.8</v>
      </c>
      <c r="O107" s="100">
        <v>18.399999999999999</v>
      </c>
      <c r="P107" s="100">
        <v>9</v>
      </c>
      <c r="Q107" s="100">
        <v>3</v>
      </c>
      <c r="R107" s="100">
        <v>3</v>
      </c>
      <c r="S107" s="106">
        <v>0</v>
      </c>
      <c r="T107" s="106">
        <v>28.6</v>
      </c>
      <c r="U107" s="106">
        <v>75.599999999999994</v>
      </c>
      <c r="V107" s="106">
        <v>75.599999999999994</v>
      </c>
      <c r="W107" s="106">
        <v>42.8</v>
      </c>
      <c r="X107" s="106">
        <v>29.6</v>
      </c>
      <c r="Y107" s="106">
        <v>21.8</v>
      </c>
      <c r="Z107" s="106">
        <v>6</v>
      </c>
      <c r="AA107" s="106">
        <v>3</v>
      </c>
      <c r="AB107" s="106">
        <v>1</v>
      </c>
      <c r="AC107" s="106">
        <v>2</v>
      </c>
      <c r="AD107" s="106">
        <v>0.8</v>
      </c>
      <c r="AE107" s="106">
        <v>0</v>
      </c>
      <c r="AF107" s="106">
        <v>0</v>
      </c>
    </row>
    <row r="108" spans="1:32" x14ac:dyDescent="0.45">
      <c r="A108" s="3" t="s">
        <v>217</v>
      </c>
      <c r="B108" s="3" t="s">
        <v>156</v>
      </c>
      <c r="C108" s="3" t="s">
        <v>320</v>
      </c>
      <c r="D108" s="101">
        <v>107.6</v>
      </c>
      <c r="E108" s="101">
        <v>0</v>
      </c>
      <c r="F108" s="101">
        <v>1.8</v>
      </c>
      <c r="G108" s="101">
        <v>7</v>
      </c>
      <c r="H108" s="101">
        <v>8.1999999999999993</v>
      </c>
      <c r="I108" s="101">
        <v>10.199999999999999</v>
      </c>
      <c r="J108" s="101">
        <v>9</v>
      </c>
      <c r="K108" s="101">
        <v>1.8</v>
      </c>
      <c r="L108" s="101">
        <v>9.8000000000000007</v>
      </c>
      <c r="M108" s="101">
        <v>6.8</v>
      </c>
      <c r="N108" s="101">
        <v>0</v>
      </c>
      <c r="O108" s="101">
        <v>1.2</v>
      </c>
      <c r="P108" s="101">
        <v>1</v>
      </c>
      <c r="Q108" s="101">
        <v>0</v>
      </c>
      <c r="R108" s="101">
        <v>0</v>
      </c>
      <c r="S108" s="107">
        <v>0</v>
      </c>
      <c r="T108" s="107">
        <v>6</v>
      </c>
      <c r="U108" s="107">
        <v>13.2</v>
      </c>
      <c r="V108" s="107">
        <v>15</v>
      </c>
      <c r="W108" s="107">
        <v>10.6</v>
      </c>
      <c r="X108" s="107">
        <v>4.2</v>
      </c>
      <c r="Y108" s="107">
        <v>1.8</v>
      </c>
      <c r="Z108" s="107">
        <v>0</v>
      </c>
      <c r="AA108" s="107">
        <v>0</v>
      </c>
      <c r="AB108" s="107">
        <v>0</v>
      </c>
      <c r="AC108" s="107">
        <v>0</v>
      </c>
      <c r="AD108" s="107">
        <v>0</v>
      </c>
      <c r="AE108" s="107">
        <v>0</v>
      </c>
      <c r="AF108" s="107">
        <v>0</v>
      </c>
    </row>
    <row r="109" spans="1:32" x14ac:dyDescent="0.45">
      <c r="A109" s="3" t="s">
        <v>217</v>
      </c>
      <c r="B109" s="3" t="s">
        <v>156</v>
      </c>
      <c r="C109" s="3" t="s">
        <v>321</v>
      </c>
      <c r="D109" s="101">
        <v>21.4</v>
      </c>
      <c r="E109" s="101">
        <v>0</v>
      </c>
      <c r="F109" s="101">
        <v>1</v>
      </c>
      <c r="G109" s="101">
        <v>1</v>
      </c>
      <c r="H109" s="101">
        <v>0</v>
      </c>
      <c r="I109" s="101">
        <v>0</v>
      </c>
      <c r="J109" s="101">
        <v>1.2</v>
      </c>
      <c r="K109" s="101">
        <v>2.2000000000000002</v>
      </c>
      <c r="L109" s="101">
        <v>4</v>
      </c>
      <c r="M109" s="101">
        <v>3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7">
        <v>0</v>
      </c>
      <c r="T109" s="107">
        <v>1.2</v>
      </c>
      <c r="U109" s="107">
        <v>1</v>
      </c>
      <c r="V109" s="107">
        <v>2.4</v>
      </c>
      <c r="W109" s="107">
        <v>2.2000000000000002</v>
      </c>
      <c r="X109" s="107">
        <v>0.2</v>
      </c>
      <c r="Y109" s="107">
        <v>1</v>
      </c>
      <c r="Z109" s="107">
        <v>0</v>
      </c>
      <c r="AA109" s="107">
        <v>1</v>
      </c>
      <c r="AB109" s="107">
        <v>0</v>
      </c>
      <c r="AC109" s="107">
        <v>0</v>
      </c>
      <c r="AD109" s="107">
        <v>0</v>
      </c>
      <c r="AE109" s="107">
        <v>0</v>
      </c>
      <c r="AF109" s="107">
        <v>0</v>
      </c>
    </row>
    <row r="110" spans="1:32" x14ac:dyDescent="0.45">
      <c r="A110" s="3" t="s">
        <v>217</v>
      </c>
      <c r="B110" s="3" t="s">
        <v>156</v>
      </c>
      <c r="C110" s="3" t="s">
        <v>322</v>
      </c>
      <c r="D110" s="101">
        <v>72</v>
      </c>
      <c r="E110" s="101">
        <v>0</v>
      </c>
      <c r="F110" s="101">
        <v>4.4000000000000004</v>
      </c>
      <c r="G110" s="101">
        <v>3.6</v>
      </c>
      <c r="H110" s="101">
        <v>3.6</v>
      </c>
      <c r="I110" s="101">
        <v>1.8</v>
      </c>
      <c r="J110" s="101">
        <v>9.1999999999999993</v>
      </c>
      <c r="K110" s="101">
        <v>9.1999999999999993</v>
      </c>
      <c r="L110" s="101">
        <v>2.2000000000000002</v>
      </c>
      <c r="M110" s="101">
        <v>4</v>
      </c>
      <c r="N110" s="101">
        <v>4</v>
      </c>
      <c r="O110" s="101">
        <v>2</v>
      </c>
      <c r="P110" s="101">
        <v>2</v>
      </c>
      <c r="Q110" s="101">
        <v>1</v>
      </c>
      <c r="R110" s="101">
        <v>0</v>
      </c>
      <c r="S110" s="107">
        <v>0</v>
      </c>
      <c r="T110" s="107">
        <v>2.6</v>
      </c>
      <c r="U110" s="107">
        <v>8</v>
      </c>
      <c r="V110" s="107">
        <v>4.5999999999999996</v>
      </c>
      <c r="W110" s="107">
        <v>3</v>
      </c>
      <c r="X110" s="107">
        <v>1</v>
      </c>
      <c r="Y110" s="107">
        <v>1.8</v>
      </c>
      <c r="Z110" s="107">
        <v>2</v>
      </c>
      <c r="AA110" s="107">
        <v>1</v>
      </c>
      <c r="AB110" s="107">
        <v>0</v>
      </c>
      <c r="AC110" s="107">
        <v>1</v>
      </c>
      <c r="AD110" s="107">
        <v>0</v>
      </c>
      <c r="AE110" s="107">
        <v>0</v>
      </c>
      <c r="AF110" s="107">
        <v>0</v>
      </c>
    </row>
    <row r="111" spans="1:32" x14ac:dyDescent="0.45">
      <c r="A111" s="3" t="s">
        <v>217</v>
      </c>
      <c r="B111" s="3" t="s">
        <v>156</v>
      </c>
      <c r="C111" s="3" t="s">
        <v>323</v>
      </c>
      <c r="D111" s="101">
        <v>94.2</v>
      </c>
      <c r="E111" s="101">
        <v>0</v>
      </c>
      <c r="F111" s="101">
        <v>1</v>
      </c>
      <c r="G111" s="101">
        <v>5.4</v>
      </c>
      <c r="H111" s="101">
        <v>6</v>
      </c>
      <c r="I111" s="101">
        <v>5.8</v>
      </c>
      <c r="J111" s="101">
        <v>10.8</v>
      </c>
      <c r="K111" s="101">
        <v>9</v>
      </c>
      <c r="L111" s="101">
        <v>4</v>
      </c>
      <c r="M111" s="101">
        <v>6.2</v>
      </c>
      <c r="N111" s="101">
        <v>5</v>
      </c>
      <c r="O111" s="101">
        <v>2</v>
      </c>
      <c r="P111" s="101">
        <v>0</v>
      </c>
      <c r="Q111" s="101">
        <v>1</v>
      </c>
      <c r="R111" s="101">
        <v>0</v>
      </c>
      <c r="S111" s="107">
        <v>0</v>
      </c>
      <c r="T111" s="107">
        <v>2</v>
      </c>
      <c r="U111" s="107">
        <v>10.8</v>
      </c>
      <c r="V111" s="107">
        <v>8.4</v>
      </c>
      <c r="W111" s="107">
        <v>5</v>
      </c>
      <c r="X111" s="107">
        <v>4.2</v>
      </c>
      <c r="Y111" s="107">
        <v>2.8</v>
      </c>
      <c r="Z111" s="107">
        <v>2</v>
      </c>
      <c r="AA111" s="107">
        <v>1</v>
      </c>
      <c r="AB111" s="107">
        <v>0</v>
      </c>
      <c r="AC111" s="107">
        <v>1</v>
      </c>
      <c r="AD111" s="107">
        <v>0.8</v>
      </c>
      <c r="AE111" s="107">
        <v>0</v>
      </c>
      <c r="AF111" s="107">
        <v>0</v>
      </c>
    </row>
    <row r="112" spans="1:32" x14ac:dyDescent="0.45">
      <c r="A112" s="3" t="s">
        <v>217</v>
      </c>
      <c r="B112" s="3" t="s">
        <v>156</v>
      </c>
      <c r="C112" s="3" t="s">
        <v>324</v>
      </c>
      <c r="D112" s="101">
        <v>19</v>
      </c>
      <c r="E112" s="101">
        <v>0</v>
      </c>
      <c r="F112" s="101">
        <v>1</v>
      </c>
      <c r="G112" s="101">
        <v>0</v>
      </c>
      <c r="H112" s="101">
        <v>1.2</v>
      </c>
      <c r="I112" s="101">
        <v>1</v>
      </c>
      <c r="J112" s="101">
        <v>1</v>
      </c>
      <c r="K112" s="101">
        <v>0.8</v>
      </c>
      <c r="L112" s="101">
        <v>0</v>
      </c>
      <c r="M112" s="101">
        <v>1</v>
      </c>
      <c r="N112" s="101">
        <v>2</v>
      </c>
      <c r="O112" s="101">
        <v>2</v>
      </c>
      <c r="P112" s="101">
        <v>1</v>
      </c>
      <c r="Q112" s="101">
        <v>0</v>
      </c>
      <c r="R112" s="101">
        <v>0</v>
      </c>
      <c r="S112" s="107">
        <v>0</v>
      </c>
      <c r="T112" s="107">
        <v>1</v>
      </c>
      <c r="U112" s="107">
        <v>3</v>
      </c>
      <c r="V112" s="107">
        <v>1</v>
      </c>
      <c r="W112" s="107">
        <v>2</v>
      </c>
      <c r="X112" s="107">
        <v>1</v>
      </c>
      <c r="Y112" s="107">
        <v>0</v>
      </c>
      <c r="Z112" s="107">
        <v>0</v>
      </c>
      <c r="AA112" s="107">
        <v>0</v>
      </c>
      <c r="AB112" s="107">
        <v>0</v>
      </c>
      <c r="AC112" s="107">
        <v>0</v>
      </c>
      <c r="AD112" s="107">
        <v>0</v>
      </c>
      <c r="AE112" s="107">
        <v>0</v>
      </c>
      <c r="AF112" s="107">
        <v>0</v>
      </c>
    </row>
    <row r="113" spans="1:32" x14ac:dyDescent="0.45">
      <c r="A113" s="3" t="s">
        <v>217</v>
      </c>
      <c r="B113" s="3" t="s">
        <v>156</v>
      </c>
      <c r="C113" s="3" t="s">
        <v>325</v>
      </c>
      <c r="D113" s="101">
        <v>308.39999999999998</v>
      </c>
      <c r="E113" s="101">
        <v>0</v>
      </c>
      <c r="F113" s="101">
        <v>3.4</v>
      </c>
      <c r="G113" s="101">
        <v>19.399999999999999</v>
      </c>
      <c r="H113" s="101">
        <v>14</v>
      </c>
      <c r="I113" s="101">
        <v>18.399999999999999</v>
      </c>
      <c r="J113" s="101">
        <v>18.600000000000001</v>
      </c>
      <c r="K113" s="101">
        <v>14.6</v>
      </c>
      <c r="L113" s="101">
        <v>19.2</v>
      </c>
      <c r="M113" s="101">
        <v>17.8</v>
      </c>
      <c r="N113" s="101">
        <v>6.8</v>
      </c>
      <c r="O113" s="101">
        <v>11.2</v>
      </c>
      <c r="P113" s="101">
        <v>5</v>
      </c>
      <c r="Q113" s="101">
        <v>1</v>
      </c>
      <c r="R113" s="101">
        <v>3</v>
      </c>
      <c r="S113" s="107">
        <v>0</v>
      </c>
      <c r="T113" s="107">
        <v>15.8</v>
      </c>
      <c r="U113" s="107">
        <v>39.6</v>
      </c>
      <c r="V113" s="107">
        <v>44.2</v>
      </c>
      <c r="W113" s="107">
        <v>20</v>
      </c>
      <c r="X113" s="107">
        <v>19</v>
      </c>
      <c r="Y113" s="107">
        <v>14.4</v>
      </c>
      <c r="Z113" s="107">
        <v>2</v>
      </c>
      <c r="AA113" s="107">
        <v>0</v>
      </c>
      <c r="AB113" s="107">
        <v>1</v>
      </c>
      <c r="AC113" s="107">
        <v>0</v>
      </c>
      <c r="AD113" s="107">
        <v>0</v>
      </c>
      <c r="AE113" s="107">
        <v>0</v>
      </c>
      <c r="AF113" s="107">
        <v>0</v>
      </c>
    </row>
    <row r="114" spans="1:32" x14ac:dyDescent="0.45">
      <c r="A114" s="2" t="s">
        <v>215</v>
      </c>
      <c r="B114" s="2" t="s">
        <v>157</v>
      </c>
      <c r="C114" s="2" t="s">
        <v>326</v>
      </c>
      <c r="D114" s="100">
        <v>144.80000000000001</v>
      </c>
      <c r="E114" s="100">
        <v>0</v>
      </c>
      <c r="F114" s="100">
        <v>6</v>
      </c>
      <c r="G114" s="100">
        <v>9</v>
      </c>
      <c r="H114" s="100">
        <v>6</v>
      </c>
      <c r="I114" s="100">
        <v>11</v>
      </c>
      <c r="J114" s="100">
        <v>9.1999999999999993</v>
      </c>
      <c r="K114" s="100">
        <v>13.2</v>
      </c>
      <c r="L114" s="100">
        <v>11</v>
      </c>
      <c r="M114" s="100">
        <v>15</v>
      </c>
      <c r="N114" s="100">
        <v>8</v>
      </c>
      <c r="O114" s="100">
        <v>6.2</v>
      </c>
      <c r="P114" s="100">
        <v>4</v>
      </c>
      <c r="Q114" s="100">
        <v>1</v>
      </c>
      <c r="R114" s="100">
        <v>0</v>
      </c>
      <c r="S114" s="106">
        <v>0</v>
      </c>
      <c r="T114" s="106">
        <v>6</v>
      </c>
      <c r="U114" s="106">
        <v>9.1999999999999993</v>
      </c>
      <c r="V114" s="106">
        <v>7</v>
      </c>
      <c r="W114" s="106">
        <v>13</v>
      </c>
      <c r="X114" s="106">
        <v>4</v>
      </c>
      <c r="Y114" s="106">
        <v>2</v>
      </c>
      <c r="Z114" s="106">
        <v>2</v>
      </c>
      <c r="AA114" s="106">
        <v>0</v>
      </c>
      <c r="AB114" s="106">
        <v>0</v>
      </c>
      <c r="AC114" s="106">
        <v>1</v>
      </c>
      <c r="AD114" s="106">
        <v>1</v>
      </c>
      <c r="AE114" s="106">
        <v>0</v>
      </c>
      <c r="AF114" s="106">
        <v>0</v>
      </c>
    </row>
    <row r="115" spans="1:32" x14ac:dyDescent="0.45">
      <c r="A115" s="3" t="s">
        <v>217</v>
      </c>
      <c r="B115" s="3" t="s">
        <v>157</v>
      </c>
      <c r="C115" s="3" t="s">
        <v>327</v>
      </c>
      <c r="D115" s="101">
        <v>11</v>
      </c>
      <c r="E115" s="101">
        <v>0</v>
      </c>
      <c r="F115" s="101">
        <v>1</v>
      </c>
      <c r="G115" s="101">
        <v>0</v>
      </c>
      <c r="H115" s="101">
        <v>1</v>
      </c>
      <c r="I115" s="101">
        <v>0</v>
      </c>
      <c r="J115" s="101">
        <v>0</v>
      </c>
      <c r="K115" s="101">
        <v>1</v>
      </c>
      <c r="L115" s="101">
        <v>3</v>
      </c>
      <c r="M115" s="101">
        <v>1</v>
      </c>
      <c r="N115" s="101">
        <v>0</v>
      </c>
      <c r="O115" s="101">
        <v>0</v>
      </c>
      <c r="P115" s="101">
        <v>1</v>
      </c>
      <c r="Q115" s="101">
        <v>1</v>
      </c>
      <c r="R115" s="101">
        <v>0</v>
      </c>
      <c r="S115" s="107">
        <v>0</v>
      </c>
      <c r="T115" s="107">
        <v>1</v>
      </c>
      <c r="U115" s="107">
        <v>0</v>
      </c>
      <c r="V115" s="107">
        <v>1</v>
      </c>
      <c r="W115" s="107">
        <v>0</v>
      </c>
      <c r="X115" s="107">
        <v>0</v>
      </c>
      <c r="Y115" s="107">
        <v>0</v>
      </c>
      <c r="Z115" s="107">
        <v>0</v>
      </c>
      <c r="AA115" s="107">
        <v>0</v>
      </c>
      <c r="AB115" s="107">
        <v>0</v>
      </c>
      <c r="AC115" s="107">
        <v>0</v>
      </c>
      <c r="AD115" s="107">
        <v>0</v>
      </c>
      <c r="AE115" s="107">
        <v>0</v>
      </c>
      <c r="AF115" s="107">
        <v>0</v>
      </c>
    </row>
    <row r="116" spans="1:32" x14ac:dyDescent="0.45">
      <c r="A116" s="3" t="s">
        <v>217</v>
      </c>
      <c r="B116" s="3" t="s">
        <v>157</v>
      </c>
      <c r="C116" s="3" t="s">
        <v>328</v>
      </c>
      <c r="D116" s="101">
        <v>77</v>
      </c>
      <c r="E116" s="101">
        <v>0</v>
      </c>
      <c r="F116" s="101">
        <v>2</v>
      </c>
      <c r="G116" s="101">
        <v>7</v>
      </c>
      <c r="H116" s="101">
        <v>4</v>
      </c>
      <c r="I116" s="101">
        <v>7</v>
      </c>
      <c r="J116" s="101">
        <v>5</v>
      </c>
      <c r="K116" s="101">
        <v>5.2</v>
      </c>
      <c r="L116" s="101">
        <v>6</v>
      </c>
      <c r="M116" s="101">
        <v>8</v>
      </c>
      <c r="N116" s="101">
        <v>3</v>
      </c>
      <c r="O116" s="101">
        <v>4</v>
      </c>
      <c r="P116" s="101">
        <v>3</v>
      </c>
      <c r="Q116" s="101">
        <v>0</v>
      </c>
      <c r="R116" s="101">
        <v>0</v>
      </c>
      <c r="S116" s="107">
        <v>0</v>
      </c>
      <c r="T116" s="107">
        <v>1</v>
      </c>
      <c r="U116" s="107">
        <v>7</v>
      </c>
      <c r="V116" s="107">
        <v>6</v>
      </c>
      <c r="W116" s="107">
        <v>5.8</v>
      </c>
      <c r="X116" s="107">
        <v>3</v>
      </c>
      <c r="Y116" s="107">
        <v>0</v>
      </c>
      <c r="Z116" s="107">
        <v>0</v>
      </c>
      <c r="AA116" s="107">
        <v>0</v>
      </c>
      <c r="AB116" s="107">
        <v>0</v>
      </c>
      <c r="AC116" s="107">
        <v>0</v>
      </c>
      <c r="AD116" s="107">
        <v>0</v>
      </c>
      <c r="AE116" s="107">
        <v>0</v>
      </c>
      <c r="AF116" s="107">
        <v>0</v>
      </c>
    </row>
    <row r="117" spans="1:32" x14ac:dyDescent="0.45">
      <c r="A117" s="3" t="s">
        <v>217</v>
      </c>
      <c r="B117" s="3" t="s">
        <v>157</v>
      </c>
      <c r="C117" s="3" t="s">
        <v>329</v>
      </c>
      <c r="D117" s="101">
        <v>5.2</v>
      </c>
      <c r="E117" s="101">
        <v>0</v>
      </c>
      <c r="F117" s="101">
        <v>0</v>
      </c>
      <c r="G117" s="101">
        <v>0</v>
      </c>
      <c r="H117" s="101">
        <v>0</v>
      </c>
      <c r="I117" s="101">
        <v>0</v>
      </c>
      <c r="J117" s="101">
        <v>1</v>
      </c>
      <c r="K117" s="101">
        <v>0</v>
      </c>
      <c r="L117" s="101">
        <v>0</v>
      </c>
      <c r="M117" s="101">
        <v>0</v>
      </c>
      <c r="N117" s="101">
        <v>2</v>
      </c>
      <c r="O117" s="101">
        <v>1</v>
      </c>
      <c r="P117" s="101">
        <v>0</v>
      </c>
      <c r="Q117" s="101">
        <v>0</v>
      </c>
      <c r="R117" s="101">
        <v>0</v>
      </c>
      <c r="S117" s="107">
        <v>0</v>
      </c>
      <c r="T117" s="107">
        <v>0</v>
      </c>
      <c r="U117" s="107">
        <v>0</v>
      </c>
      <c r="V117" s="107">
        <v>0</v>
      </c>
      <c r="W117" s="107">
        <v>0.2</v>
      </c>
      <c r="X117" s="107">
        <v>0</v>
      </c>
      <c r="Y117" s="107">
        <v>1</v>
      </c>
      <c r="Z117" s="107">
        <v>0</v>
      </c>
      <c r="AA117" s="107">
        <v>0</v>
      </c>
      <c r="AB117" s="107">
        <v>0</v>
      </c>
      <c r="AC117" s="107">
        <v>0</v>
      </c>
      <c r="AD117" s="107">
        <v>0</v>
      </c>
      <c r="AE117" s="107">
        <v>0</v>
      </c>
      <c r="AF117" s="107">
        <v>0</v>
      </c>
    </row>
    <row r="118" spans="1:32" x14ac:dyDescent="0.45">
      <c r="A118" s="3" t="s">
        <v>217</v>
      </c>
      <c r="B118" s="3" t="s">
        <v>157</v>
      </c>
      <c r="C118" s="3" t="s">
        <v>330</v>
      </c>
      <c r="D118" s="101">
        <v>23</v>
      </c>
      <c r="E118" s="101">
        <v>0</v>
      </c>
      <c r="F118" s="101">
        <v>3</v>
      </c>
      <c r="G118" s="101">
        <v>0</v>
      </c>
      <c r="H118" s="101">
        <v>1</v>
      </c>
      <c r="I118" s="101">
        <v>2</v>
      </c>
      <c r="J118" s="101">
        <v>1</v>
      </c>
      <c r="K118" s="101">
        <v>5</v>
      </c>
      <c r="L118" s="101">
        <v>1</v>
      </c>
      <c r="M118" s="101">
        <v>3</v>
      </c>
      <c r="N118" s="101">
        <v>0</v>
      </c>
      <c r="O118" s="101">
        <v>1</v>
      </c>
      <c r="P118" s="101">
        <v>0</v>
      </c>
      <c r="Q118" s="101">
        <v>0</v>
      </c>
      <c r="R118" s="101">
        <v>0</v>
      </c>
      <c r="S118" s="107">
        <v>0</v>
      </c>
      <c r="T118" s="107">
        <v>1</v>
      </c>
      <c r="U118" s="107">
        <v>1</v>
      </c>
      <c r="V118" s="107">
        <v>0</v>
      </c>
      <c r="W118" s="107">
        <v>2</v>
      </c>
      <c r="X118" s="107">
        <v>0</v>
      </c>
      <c r="Y118" s="107">
        <v>0</v>
      </c>
      <c r="Z118" s="107">
        <v>2</v>
      </c>
      <c r="AA118" s="107">
        <v>0</v>
      </c>
      <c r="AB118" s="107">
        <v>0</v>
      </c>
      <c r="AC118" s="107">
        <v>0</v>
      </c>
      <c r="AD118" s="107">
        <v>0</v>
      </c>
      <c r="AE118" s="107">
        <v>0</v>
      </c>
      <c r="AF118" s="107">
        <v>0</v>
      </c>
    </row>
    <row r="119" spans="1:32" x14ac:dyDescent="0.45">
      <c r="A119" s="3" t="s">
        <v>217</v>
      </c>
      <c r="B119" s="3" t="s">
        <v>157</v>
      </c>
      <c r="C119" s="3" t="s">
        <v>331</v>
      </c>
      <c r="D119" s="101">
        <v>11.2</v>
      </c>
      <c r="E119" s="101">
        <v>0</v>
      </c>
      <c r="F119" s="101">
        <v>0</v>
      </c>
      <c r="G119" s="101">
        <v>1</v>
      </c>
      <c r="H119" s="101">
        <v>0</v>
      </c>
      <c r="I119" s="101">
        <v>2</v>
      </c>
      <c r="J119" s="101">
        <v>0</v>
      </c>
      <c r="K119" s="101">
        <v>1</v>
      </c>
      <c r="L119" s="101">
        <v>0</v>
      </c>
      <c r="M119" s="101">
        <v>1</v>
      </c>
      <c r="N119" s="101">
        <v>0</v>
      </c>
      <c r="O119" s="101">
        <v>0.2</v>
      </c>
      <c r="P119" s="101">
        <v>0</v>
      </c>
      <c r="Q119" s="101">
        <v>0</v>
      </c>
      <c r="R119" s="101">
        <v>0</v>
      </c>
      <c r="S119" s="107">
        <v>0</v>
      </c>
      <c r="T119" s="107">
        <v>1</v>
      </c>
      <c r="U119" s="107">
        <v>0</v>
      </c>
      <c r="V119" s="107">
        <v>0</v>
      </c>
      <c r="W119" s="107">
        <v>2</v>
      </c>
      <c r="X119" s="107">
        <v>1</v>
      </c>
      <c r="Y119" s="107">
        <v>1</v>
      </c>
      <c r="Z119" s="107">
        <v>0</v>
      </c>
      <c r="AA119" s="107">
        <v>0</v>
      </c>
      <c r="AB119" s="107">
        <v>0</v>
      </c>
      <c r="AC119" s="107">
        <v>0</v>
      </c>
      <c r="AD119" s="107">
        <v>1</v>
      </c>
      <c r="AE119" s="107">
        <v>0</v>
      </c>
      <c r="AF119" s="107">
        <v>0</v>
      </c>
    </row>
    <row r="120" spans="1:32" x14ac:dyDescent="0.45">
      <c r="A120" s="3" t="s">
        <v>217</v>
      </c>
      <c r="B120" s="3" t="s">
        <v>157</v>
      </c>
      <c r="C120" s="3" t="s">
        <v>332</v>
      </c>
      <c r="D120" s="101">
        <v>13.4</v>
      </c>
      <c r="E120" s="101">
        <v>0</v>
      </c>
      <c r="F120" s="101">
        <v>0</v>
      </c>
      <c r="G120" s="101">
        <v>1</v>
      </c>
      <c r="H120" s="101">
        <v>0</v>
      </c>
      <c r="I120" s="101">
        <v>0</v>
      </c>
      <c r="J120" s="101">
        <v>1.2</v>
      </c>
      <c r="K120" s="101">
        <v>1</v>
      </c>
      <c r="L120" s="101">
        <v>1</v>
      </c>
      <c r="M120" s="101">
        <v>1</v>
      </c>
      <c r="N120" s="101">
        <v>3</v>
      </c>
      <c r="O120" s="101">
        <v>0</v>
      </c>
      <c r="P120" s="101">
        <v>0</v>
      </c>
      <c r="Q120" s="101">
        <v>0</v>
      </c>
      <c r="R120" s="101">
        <v>0</v>
      </c>
      <c r="S120" s="107">
        <v>0</v>
      </c>
      <c r="T120" s="107">
        <v>2</v>
      </c>
      <c r="U120" s="107">
        <v>1.2</v>
      </c>
      <c r="V120" s="107">
        <v>0</v>
      </c>
      <c r="W120" s="107">
        <v>1</v>
      </c>
      <c r="X120" s="107">
        <v>0</v>
      </c>
      <c r="Y120" s="107">
        <v>0</v>
      </c>
      <c r="Z120" s="107">
        <v>0</v>
      </c>
      <c r="AA120" s="107">
        <v>0</v>
      </c>
      <c r="AB120" s="107">
        <v>0</v>
      </c>
      <c r="AC120" s="107">
        <v>1</v>
      </c>
      <c r="AD120" s="107">
        <v>0</v>
      </c>
      <c r="AE120" s="107">
        <v>0</v>
      </c>
      <c r="AF120" s="107">
        <v>0</v>
      </c>
    </row>
    <row r="121" spans="1:32" x14ac:dyDescent="0.45">
      <c r="A121" s="3" t="s">
        <v>217</v>
      </c>
      <c r="B121" s="3" t="s">
        <v>157</v>
      </c>
      <c r="C121" s="3" t="s">
        <v>333</v>
      </c>
      <c r="D121" s="101">
        <v>4</v>
      </c>
      <c r="E121" s="101">
        <v>0</v>
      </c>
      <c r="F121" s="101">
        <v>0</v>
      </c>
      <c r="G121" s="101">
        <v>0</v>
      </c>
      <c r="H121" s="101">
        <v>0</v>
      </c>
      <c r="I121" s="101">
        <v>0</v>
      </c>
      <c r="J121" s="101">
        <v>1</v>
      </c>
      <c r="K121" s="101">
        <v>0</v>
      </c>
      <c r="L121" s="101">
        <v>0</v>
      </c>
      <c r="M121" s="101">
        <v>1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7">
        <v>0</v>
      </c>
      <c r="T121" s="107">
        <v>0</v>
      </c>
      <c r="U121" s="107">
        <v>0</v>
      </c>
      <c r="V121" s="107">
        <v>0</v>
      </c>
      <c r="W121" s="107">
        <v>2</v>
      </c>
      <c r="X121" s="107">
        <v>0</v>
      </c>
      <c r="Y121" s="107">
        <v>0</v>
      </c>
      <c r="Z121" s="107">
        <v>0</v>
      </c>
      <c r="AA121" s="107">
        <v>0</v>
      </c>
      <c r="AB121" s="107">
        <v>0</v>
      </c>
      <c r="AC121" s="107">
        <v>0</v>
      </c>
      <c r="AD121" s="107">
        <v>0</v>
      </c>
      <c r="AE121" s="107">
        <v>0</v>
      </c>
      <c r="AF121" s="107">
        <v>0</v>
      </c>
    </row>
    <row r="122" spans="1:32" x14ac:dyDescent="0.45">
      <c r="A122" s="2" t="s">
        <v>215</v>
      </c>
      <c r="B122" s="2" t="s">
        <v>158</v>
      </c>
      <c r="C122" s="2" t="s">
        <v>334</v>
      </c>
      <c r="D122" s="100">
        <v>84.2</v>
      </c>
      <c r="E122" s="100">
        <v>0</v>
      </c>
      <c r="F122" s="100">
        <v>1</v>
      </c>
      <c r="G122" s="100">
        <v>5.8</v>
      </c>
      <c r="H122" s="100">
        <v>1</v>
      </c>
      <c r="I122" s="100">
        <v>3</v>
      </c>
      <c r="J122" s="100">
        <v>4.8</v>
      </c>
      <c r="K122" s="100">
        <v>6</v>
      </c>
      <c r="L122" s="100">
        <v>8</v>
      </c>
      <c r="M122" s="100">
        <v>10</v>
      </c>
      <c r="N122" s="100">
        <v>2</v>
      </c>
      <c r="O122" s="100">
        <v>0</v>
      </c>
      <c r="P122" s="100">
        <v>1</v>
      </c>
      <c r="Q122" s="100">
        <v>0</v>
      </c>
      <c r="R122" s="100">
        <v>0</v>
      </c>
      <c r="S122" s="106">
        <v>0</v>
      </c>
      <c r="T122" s="106">
        <v>9</v>
      </c>
      <c r="U122" s="106">
        <v>8.8000000000000007</v>
      </c>
      <c r="V122" s="106">
        <v>8.8000000000000007</v>
      </c>
      <c r="W122" s="106">
        <v>8</v>
      </c>
      <c r="X122" s="106">
        <v>4</v>
      </c>
      <c r="Y122" s="106">
        <v>1</v>
      </c>
      <c r="Z122" s="106">
        <v>0</v>
      </c>
      <c r="AA122" s="106">
        <v>1</v>
      </c>
      <c r="AB122" s="106">
        <v>0</v>
      </c>
      <c r="AC122" s="106">
        <v>1</v>
      </c>
      <c r="AD122" s="106">
        <v>0</v>
      </c>
      <c r="AE122" s="106">
        <v>0</v>
      </c>
      <c r="AF122" s="106">
        <v>0</v>
      </c>
    </row>
    <row r="123" spans="1:32" x14ac:dyDescent="0.45">
      <c r="A123" s="3" t="s">
        <v>217</v>
      </c>
      <c r="B123" s="3" t="s">
        <v>158</v>
      </c>
      <c r="C123" s="3" t="s">
        <v>335</v>
      </c>
      <c r="D123" s="101">
        <v>9.1999999999999993</v>
      </c>
      <c r="E123" s="101">
        <v>0</v>
      </c>
      <c r="F123" s="101">
        <v>0</v>
      </c>
      <c r="G123" s="101">
        <v>0.8</v>
      </c>
      <c r="H123" s="101">
        <v>1</v>
      </c>
      <c r="I123" s="101">
        <v>0.2</v>
      </c>
      <c r="J123" s="101">
        <v>0</v>
      </c>
      <c r="K123" s="101">
        <v>0</v>
      </c>
      <c r="L123" s="101">
        <v>2</v>
      </c>
      <c r="M123" s="101">
        <v>2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7">
        <v>0</v>
      </c>
      <c r="T123" s="107">
        <v>2</v>
      </c>
      <c r="U123" s="107">
        <v>0.2</v>
      </c>
      <c r="V123" s="107">
        <v>0.8</v>
      </c>
      <c r="W123" s="107">
        <v>0.2</v>
      </c>
      <c r="X123" s="107">
        <v>0</v>
      </c>
      <c r="Y123" s="107">
        <v>0</v>
      </c>
      <c r="Z123" s="107">
        <v>0</v>
      </c>
      <c r="AA123" s="107">
        <v>0</v>
      </c>
      <c r="AB123" s="107">
        <v>0</v>
      </c>
      <c r="AC123" s="107">
        <v>0</v>
      </c>
      <c r="AD123" s="107">
        <v>0</v>
      </c>
      <c r="AE123" s="107">
        <v>0</v>
      </c>
      <c r="AF123" s="107">
        <v>0</v>
      </c>
    </row>
    <row r="124" spans="1:32" x14ac:dyDescent="0.45">
      <c r="A124" s="3" t="s">
        <v>217</v>
      </c>
      <c r="B124" s="3" t="s">
        <v>158</v>
      </c>
      <c r="C124" s="3" t="s">
        <v>336</v>
      </c>
      <c r="D124" s="101">
        <v>48.8</v>
      </c>
      <c r="E124" s="101">
        <v>0</v>
      </c>
      <c r="F124" s="101">
        <v>0</v>
      </c>
      <c r="G124" s="101">
        <v>3.8</v>
      </c>
      <c r="H124" s="101">
        <v>0</v>
      </c>
      <c r="I124" s="101">
        <v>2</v>
      </c>
      <c r="J124" s="101">
        <v>4.8</v>
      </c>
      <c r="K124" s="101">
        <v>3</v>
      </c>
      <c r="L124" s="101">
        <v>4</v>
      </c>
      <c r="M124" s="101">
        <v>3</v>
      </c>
      <c r="N124" s="101">
        <v>2</v>
      </c>
      <c r="O124" s="101">
        <v>0</v>
      </c>
      <c r="P124" s="101">
        <v>0</v>
      </c>
      <c r="Q124" s="101">
        <v>0</v>
      </c>
      <c r="R124" s="101">
        <v>0</v>
      </c>
      <c r="S124" s="107">
        <v>0</v>
      </c>
      <c r="T124" s="107">
        <v>5</v>
      </c>
      <c r="U124" s="107">
        <v>5.6</v>
      </c>
      <c r="V124" s="107">
        <v>5.8</v>
      </c>
      <c r="W124" s="107">
        <v>4.8</v>
      </c>
      <c r="X124" s="107">
        <v>2</v>
      </c>
      <c r="Y124" s="107">
        <v>1</v>
      </c>
      <c r="Z124" s="107">
        <v>0</v>
      </c>
      <c r="AA124" s="107">
        <v>1</v>
      </c>
      <c r="AB124" s="107">
        <v>0</v>
      </c>
      <c r="AC124" s="107">
        <v>1</v>
      </c>
      <c r="AD124" s="107">
        <v>0</v>
      </c>
      <c r="AE124" s="107">
        <v>0</v>
      </c>
      <c r="AF124" s="107">
        <v>0</v>
      </c>
    </row>
    <row r="125" spans="1:32" x14ac:dyDescent="0.45">
      <c r="A125" s="3" t="s">
        <v>217</v>
      </c>
      <c r="B125" s="3" t="s">
        <v>158</v>
      </c>
      <c r="C125" s="3" t="s">
        <v>337</v>
      </c>
      <c r="D125" s="101">
        <v>18.8</v>
      </c>
      <c r="E125" s="101">
        <v>0</v>
      </c>
      <c r="F125" s="101">
        <v>1</v>
      </c>
      <c r="G125" s="101">
        <v>1</v>
      </c>
      <c r="H125" s="101">
        <v>0</v>
      </c>
      <c r="I125" s="101">
        <v>0.8</v>
      </c>
      <c r="J125" s="101">
        <v>0</v>
      </c>
      <c r="K125" s="101">
        <v>2</v>
      </c>
      <c r="L125" s="101">
        <v>1</v>
      </c>
      <c r="M125" s="101">
        <v>5</v>
      </c>
      <c r="N125" s="101">
        <v>0</v>
      </c>
      <c r="O125" s="101">
        <v>0</v>
      </c>
      <c r="P125" s="101">
        <v>1</v>
      </c>
      <c r="Q125" s="101">
        <v>0</v>
      </c>
      <c r="R125" s="101">
        <v>0</v>
      </c>
      <c r="S125" s="107">
        <v>0</v>
      </c>
      <c r="T125" s="107">
        <v>2</v>
      </c>
      <c r="U125" s="107">
        <v>1</v>
      </c>
      <c r="V125" s="107">
        <v>1</v>
      </c>
      <c r="W125" s="107">
        <v>2</v>
      </c>
      <c r="X125" s="107">
        <v>1</v>
      </c>
      <c r="Y125" s="107">
        <v>0</v>
      </c>
      <c r="Z125" s="107">
        <v>0</v>
      </c>
      <c r="AA125" s="107">
        <v>0</v>
      </c>
      <c r="AB125" s="107">
        <v>0</v>
      </c>
      <c r="AC125" s="107">
        <v>0</v>
      </c>
      <c r="AD125" s="107">
        <v>0</v>
      </c>
      <c r="AE125" s="107">
        <v>0</v>
      </c>
      <c r="AF125" s="107">
        <v>0</v>
      </c>
    </row>
    <row r="126" spans="1:32" x14ac:dyDescent="0.45">
      <c r="A126" s="3" t="s">
        <v>217</v>
      </c>
      <c r="B126" s="3" t="s">
        <v>158</v>
      </c>
      <c r="C126" s="3" t="s">
        <v>338</v>
      </c>
      <c r="D126" s="101">
        <v>7.4</v>
      </c>
      <c r="E126" s="101">
        <v>0</v>
      </c>
      <c r="F126" s="101">
        <v>0</v>
      </c>
      <c r="G126" s="101">
        <v>0.2</v>
      </c>
      <c r="H126" s="101">
        <v>0</v>
      </c>
      <c r="I126" s="101">
        <v>0</v>
      </c>
      <c r="J126" s="101">
        <v>0</v>
      </c>
      <c r="K126" s="101">
        <v>1</v>
      </c>
      <c r="L126" s="101">
        <v>1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7">
        <v>0</v>
      </c>
      <c r="T126" s="107">
        <v>0</v>
      </c>
      <c r="U126" s="107">
        <v>2</v>
      </c>
      <c r="V126" s="107">
        <v>1.2</v>
      </c>
      <c r="W126" s="107">
        <v>1</v>
      </c>
      <c r="X126" s="107">
        <v>1</v>
      </c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0</v>
      </c>
      <c r="AE126" s="107">
        <v>0</v>
      </c>
      <c r="AF126" s="107">
        <v>0</v>
      </c>
    </row>
    <row r="127" spans="1:32" x14ac:dyDescent="0.45">
      <c r="A127" s="2" t="s">
        <v>215</v>
      </c>
      <c r="B127" s="2" t="s">
        <v>159</v>
      </c>
      <c r="C127" s="2" t="s">
        <v>339</v>
      </c>
      <c r="D127" s="100">
        <v>89.8</v>
      </c>
      <c r="E127" s="100">
        <v>0</v>
      </c>
      <c r="F127" s="100">
        <v>2</v>
      </c>
      <c r="G127" s="100">
        <v>8.1999999999999993</v>
      </c>
      <c r="H127" s="100">
        <v>9.8000000000000007</v>
      </c>
      <c r="I127" s="100">
        <v>3</v>
      </c>
      <c r="J127" s="100">
        <v>10</v>
      </c>
      <c r="K127" s="100">
        <v>7</v>
      </c>
      <c r="L127" s="100">
        <v>3.8</v>
      </c>
      <c r="M127" s="100">
        <v>9</v>
      </c>
      <c r="N127" s="100">
        <v>5</v>
      </c>
      <c r="O127" s="100">
        <v>10</v>
      </c>
      <c r="P127" s="100">
        <v>0</v>
      </c>
      <c r="Q127" s="100">
        <v>0</v>
      </c>
      <c r="R127" s="100">
        <v>1</v>
      </c>
      <c r="S127" s="106">
        <v>0</v>
      </c>
      <c r="T127" s="106">
        <v>4</v>
      </c>
      <c r="U127" s="106">
        <v>2</v>
      </c>
      <c r="V127" s="106">
        <v>9</v>
      </c>
      <c r="W127" s="106">
        <v>2</v>
      </c>
      <c r="X127" s="106">
        <v>3</v>
      </c>
      <c r="Y127" s="106">
        <v>1</v>
      </c>
      <c r="Z127" s="106">
        <v>0</v>
      </c>
      <c r="AA127" s="106">
        <v>0</v>
      </c>
      <c r="AB127" s="106">
        <v>0</v>
      </c>
      <c r="AC127" s="106">
        <v>0</v>
      </c>
      <c r="AD127" s="106">
        <v>0</v>
      </c>
      <c r="AE127" s="106">
        <v>0</v>
      </c>
      <c r="AF127" s="106">
        <v>0</v>
      </c>
    </row>
    <row r="128" spans="1:32" x14ac:dyDescent="0.45">
      <c r="A128" s="3" t="s">
        <v>217</v>
      </c>
      <c r="B128" s="3" t="s">
        <v>159</v>
      </c>
      <c r="C128" s="3" t="s">
        <v>340</v>
      </c>
      <c r="D128" s="101">
        <v>11</v>
      </c>
      <c r="E128" s="101">
        <v>0</v>
      </c>
      <c r="F128" s="101">
        <v>0</v>
      </c>
      <c r="G128" s="101">
        <v>0</v>
      </c>
      <c r="H128" s="101">
        <v>1</v>
      </c>
      <c r="I128" s="101">
        <v>0</v>
      </c>
      <c r="J128" s="101">
        <v>0</v>
      </c>
      <c r="K128" s="101">
        <v>1</v>
      </c>
      <c r="L128" s="101">
        <v>1</v>
      </c>
      <c r="M128" s="101">
        <v>3</v>
      </c>
      <c r="N128" s="101">
        <v>1</v>
      </c>
      <c r="O128" s="101">
        <v>2</v>
      </c>
      <c r="P128" s="101">
        <v>0</v>
      </c>
      <c r="Q128" s="101">
        <v>0</v>
      </c>
      <c r="R128" s="101">
        <v>0</v>
      </c>
      <c r="S128" s="107">
        <v>0</v>
      </c>
      <c r="T128" s="107">
        <v>0</v>
      </c>
      <c r="U128" s="107">
        <v>0</v>
      </c>
      <c r="V128" s="107">
        <v>1</v>
      </c>
      <c r="W128" s="107">
        <v>0</v>
      </c>
      <c r="X128" s="107">
        <v>0</v>
      </c>
      <c r="Y128" s="107">
        <v>1</v>
      </c>
      <c r="Z128" s="107">
        <v>0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</row>
    <row r="129" spans="1:32" x14ac:dyDescent="0.45">
      <c r="A129" s="3" t="s">
        <v>217</v>
      </c>
      <c r="B129" s="3" t="s">
        <v>159</v>
      </c>
      <c r="C129" s="3" t="s">
        <v>341</v>
      </c>
      <c r="D129" s="101">
        <v>68.2</v>
      </c>
      <c r="E129" s="101">
        <v>0</v>
      </c>
      <c r="F129" s="101">
        <v>2</v>
      </c>
      <c r="G129" s="101">
        <v>7.2</v>
      </c>
      <c r="H129" s="101">
        <v>8.8000000000000007</v>
      </c>
      <c r="I129" s="101">
        <v>2</v>
      </c>
      <c r="J129" s="101">
        <v>7.2</v>
      </c>
      <c r="K129" s="101">
        <v>5</v>
      </c>
      <c r="L129" s="101">
        <v>2</v>
      </c>
      <c r="M129" s="101">
        <v>6</v>
      </c>
      <c r="N129" s="101">
        <v>3</v>
      </c>
      <c r="O129" s="101">
        <v>8</v>
      </c>
      <c r="P129" s="101">
        <v>0</v>
      </c>
      <c r="Q129" s="101">
        <v>0</v>
      </c>
      <c r="R129" s="101">
        <v>1</v>
      </c>
      <c r="S129" s="107">
        <v>0</v>
      </c>
      <c r="T129" s="107">
        <v>3</v>
      </c>
      <c r="U129" s="107">
        <v>1</v>
      </c>
      <c r="V129" s="107">
        <v>7</v>
      </c>
      <c r="W129" s="107">
        <v>2</v>
      </c>
      <c r="X129" s="107">
        <v>3</v>
      </c>
      <c r="Y129" s="107">
        <v>0</v>
      </c>
      <c r="Z129" s="107">
        <v>0</v>
      </c>
      <c r="AA129" s="107">
        <v>0</v>
      </c>
      <c r="AB129" s="107">
        <v>0</v>
      </c>
      <c r="AC129" s="107">
        <v>0</v>
      </c>
      <c r="AD129" s="107">
        <v>0</v>
      </c>
      <c r="AE129" s="107">
        <v>0</v>
      </c>
      <c r="AF129" s="107">
        <v>0</v>
      </c>
    </row>
    <row r="130" spans="1:32" x14ac:dyDescent="0.45">
      <c r="A130" s="3" t="s">
        <v>217</v>
      </c>
      <c r="B130" s="3" t="s">
        <v>159</v>
      </c>
      <c r="C130" s="3" t="s">
        <v>342</v>
      </c>
      <c r="D130" s="101">
        <v>9.6</v>
      </c>
      <c r="E130" s="101">
        <v>0</v>
      </c>
      <c r="F130" s="101">
        <v>0</v>
      </c>
      <c r="G130" s="101">
        <v>1</v>
      </c>
      <c r="H130" s="101">
        <v>0</v>
      </c>
      <c r="I130" s="101">
        <v>1</v>
      </c>
      <c r="J130" s="101">
        <v>1.8</v>
      </c>
      <c r="K130" s="101">
        <v>1</v>
      </c>
      <c r="L130" s="101">
        <v>0.8</v>
      </c>
      <c r="M130" s="101">
        <v>0</v>
      </c>
      <c r="N130" s="101">
        <v>1</v>
      </c>
      <c r="O130" s="101">
        <v>0</v>
      </c>
      <c r="P130" s="101">
        <v>0</v>
      </c>
      <c r="Q130" s="101">
        <v>0</v>
      </c>
      <c r="R130" s="101">
        <v>0</v>
      </c>
      <c r="S130" s="107">
        <v>0</v>
      </c>
      <c r="T130" s="107">
        <v>1</v>
      </c>
      <c r="U130" s="107">
        <v>1</v>
      </c>
      <c r="V130" s="107">
        <v>1</v>
      </c>
      <c r="W130" s="107">
        <v>0</v>
      </c>
      <c r="X130" s="107">
        <v>0</v>
      </c>
      <c r="Y130" s="107">
        <v>0</v>
      </c>
      <c r="Z130" s="107">
        <v>0</v>
      </c>
      <c r="AA130" s="107">
        <v>0</v>
      </c>
      <c r="AB130" s="107">
        <v>0</v>
      </c>
      <c r="AC130" s="107">
        <v>0</v>
      </c>
      <c r="AD130" s="107">
        <v>0</v>
      </c>
      <c r="AE130" s="107">
        <v>0</v>
      </c>
      <c r="AF130" s="107">
        <v>0</v>
      </c>
    </row>
    <row r="131" spans="1:32" x14ac:dyDescent="0.45">
      <c r="A131" s="3" t="s">
        <v>217</v>
      </c>
      <c r="B131" s="3" t="s">
        <v>159</v>
      </c>
      <c r="C131" s="3" t="s">
        <v>343</v>
      </c>
      <c r="D131" s="101">
        <v>1</v>
      </c>
      <c r="E131" s="101"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1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7">
        <v>0</v>
      </c>
      <c r="T131" s="107">
        <v>0</v>
      </c>
      <c r="U131" s="107">
        <v>0</v>
      </c>
      <c r="V131" s="107">
        <v>0</v>
      </c>
      <c r="W131" s="107">
        <v>0</v>
      </c>
      <c r="X131" s="107">
        <v>0</v>
      </c>
      <c r="Y131" s="107">
        <v>0</v>
      </c>
      <c r="Z131" s="107">
        <v>0</v>
      </c>
      <c r="AA131" s="107">
        <v>0</v>
      </c>
      <c r="AB131" s="107">
        <v>0</v>
      </c>
      <c r="AC131" s="107">
        <v>0</v>
      </c>
      <c r="AD131" s="107">
        <v>0</v>
      </c>
      <c r="AE131" s="107">
        <v>0</v>
      </c>
      <c r="AF131" s="107">
        <v>0</v>
      </c>
    </row>
    <row r="132" spans="1:32" x14ac:dyDescent="0.45">
      <c r="A132" s="2" t="s">
        <v>215</v>
      </c>
      <c r="B132" s="2" t="s">
        <v>160</v>
      </c>
      <c r="C132" s="2" t="s">
        <v>344</v>
      </c>
      <c r="D132" s="100">
        <v>67.2</v>
      </c>
      <c r="E132" s="100">
        <v>0</v>
      </c>
      <c r="F132" s="100">
        <v>3</v>
      </c>
      <c r="G132" s="100">
        <v>5</v>
      </c>
      <c r="H132" s="100">
        <v>5</v>
      </c>
      <c r="I132" s="100">
        <v>3</v>
      </c>
      <c r="J132" s="100">
        <v>3</v>
      </c>
      <c r="K132" s="100">
        <v>7</v>
      </c>
      <c r="L132" s="100">
        <v>4.2</v>
      </c>
      <c r="M132" s="100">
        <v>9</v>
      </c>
      <c r="N132" s="100">
        <v>4</v>
      </c>
      <c r="O132" s="100">
        <v>1</v>
      </c>
      <c r="P132" s="100">
        <v>1</v>
      </c>
      <c r="Q132" s="100">
        <v>0</v>
      </c>
      <c r="R132" s="100">
        <v>0</v>
      </c>
      <c r="S132" s="106">
        <v>0</v>
      </c>
      <c r="T132" s="106">
        <v>4</v>
      </c>
      <c r="U132" s="106">
        <v>2</v>
      </c>
      <c r="V132" s="106">
        <v>4</v>
      </c>
      <c r="W132" s="106">
        <v>4</v>
      </c>
      <c r="X132" s="106">
        <v>5</v>
      </c>
      <c r="Y132" s="106">
        <v>1</v>
      </c>
      <c r="Z132" s="106">
        <v>2</v>
      </c>
      <c r="AA132" s="106">
        <v>0</v>
      </c>
      <c r="AB132" s="106">
        <v>0</v>
      </c>
      <c r="AC132" s="106">
        <v>0</v>
      </c>
      <c r="AD132" s="106">
        <v>0</v>
      </c>
      <c r="AE132" s="106">
        <v>0</v>
      </c>
      <c r="AF132" s="106">
        <v>0</v>
      </c>
    </row>
    <row r="133" spans="1:32" x14ac:dyDescent="0.45">
      <c r="A133" s="3" t="s">
        <v>217</v>
      </c>
      <c r="B133" s="3" t="s">
        <v>160</v>
      </c>
      <c r="C133" s="3" t="s">
        <v>345</v>
      </c>
      <c r="D133" s="101">
        <v>58.2</v>
      </c>
      <c r="E133" s="101">
        <v>0</v>
      </c>
      <c r="F133" s="101">
        <v>3</v>
      </c>
      <c r="G133" s="101">
        <v>4</v>
      </c>
      <c r="H133" s="101">
        <v>4</v>
      </c>
      <c r="I133" s="101">
        <v>3</v>
      </c>
      <c r="J133" s="101">
        <v>3</v>
      </c>
      <c r="K133" s="101">
        <v>6</v>
      </c>
      <c r="L133" s="101">
        <v>4.2</v>
      </c>
      <c r="M133" s="101">
        <v>9</v>
      </c>
      <c r="N133" s="101">
        <v>2</v>
      </c>
      <c r="O133" s="101">
        <v>1</v>
      </c>
      <c r="P133" s="101">
        <v>1</v>
      </c>
      <c r="Q133" s="101">
        <v>0</v>
      </c>
      <c r="R133" s="101">
        <v>0</v>
      </c>
      <c r="S133" s="101">
        <v>0</v>
      </c>
      <c r="T133" s="101">
        <v>2</v>
      </c>
      <c r="U133" s="101">
        <v>2</v>
      </c>
      <c r="V133" s="101">
        <v>4</v>
      </c>
      <c r="W133" s="101">
        <v>4</v>
      </c>
      <c r="X133" s="101">
        <v>4</v>
      </c>
      <c r="Y133" s="101">
        <v>1</v>
      </c>
      <c r="Z133" s="101">
        <v>1</v>
      </c>
      <c r="AA133" s="101">
        <v>0</v>
      </c>
      <c r="AB133" s="101">
        <v>0</v>
      </c>
      <c r="AC133" s="101">
        <v>0</v>
      </c>
      <c r="AD133" s="101">
        <v>0</v>
      </c>
      <c r="AE133" s="101">
        <v>0</v>
      </c>
      <c r="AF133" s="101">
        <v>0</v>
      </c>
    </row>
    <row r="134" spans="1:32" x14ac:dyDescent="0.45">
      <c r="A134" s="3" t="s">
        <v>217</v>
      </c>
      <c r="B134" s="3" t="s">
        <v>160</v>
      </c>
      <c r="C134" s="3" t="s">
        <v>346</v>
      </c>
      <c r="D134" s="101">
        <v>9</v>
      </c>
      <c r="E134" s="101">
        <v>0</v>
      </c>
      <c r="F134" s="101">
        <v>0</v>
      </c>
      <c r="G134" s="101">
        <v>1</v>
      </c>
      <c r="H134" s="101">
        <v>1</v>
      </c>
      <c r="I134" s="101">
        <v>0</v>
      </c>
      <c r="J134" s="101">
        <v>0</v>
      </c>
      <c r="K134" s="101">
        <v>1</v>
      </c>
      <c r="L134" s="101">
        <v>0</v>
      </c>
      <c r="M134" s="101">
        <v>0</v>
      </c>
      <c r="N134" s="101">
        <v>2</v>
      </c>
      <c r="O134" s="101">
        <v>0</v>
      </c>
      <c r="P134" s="101">
        <v>0</v>
      </c>
      <c r="Q134" s="101">
        <v>0</v>
      </c>
      <c r="R134" s="101">
        <v>0</v>
      </c>
      <c r="S134" s="101">
        <v>0</v>
      </c>
      <c r="T134" s="101">
        <v>2</v>
      </c>
      <c r="U134" s="101">
        <v>0</v>
      </c>
      <c r="V134" s="101">
        <v>0</v>
      </c>
      <c r="W134" s="101">
        <v>0</v>
      </c>
      <c r="X134" s="101">
        <v>1</v>
      </c>
      <c r="Y134" s="101">
        <v>0</v>
      </c>
      <c r="Z134" s="101">
        <v>1</v>
      </c>
      <c r="AA134" s="101">
        <v>0</v>
      </c>
      <c r="AB134" s="101">
        <v>0</v>
      </c>
      <c r="AC134" s="101">
        <v>0</v>
      </c>
      <c r="AD134" s="101">
        <v>0</v>
      </c>
      <c r="AE134" s="101">
        <v>0</v>
      </c>
      <c r="AF134" s="101">
        <v>0</v>
      </c>
    </row>
    <row r="135" spans="1:32" x14ac:dyDescent="0.45">
      <c r="A135" s="2" t="s">
        <v>215</v>
      </c>
      <c r="B135" s="2" t="s">
        <v>161</v>
      </c>
      <c r="C135" s="2" t="s">
        <v>347</v>
      </c>
      <c r="D135" s="100">
        <v>67.400000000000006</v>
      </c>
      <c r="E135" s="100">
        <v>0</v>
      </c>
      <c r="F135" s="100">
        <v>2</v>
      </c>
      <c r="G135" s="100">
        <v>4</v>
      </c>
      <c r="H135" s="100">
        <v>8</v>
      </c>
      <c r="I135" s="100">
        <v>1</v>
      </c>
      <c r="J135" s="100">
        <v>3.2</v>
      </c>
      <c r="K135" s="100">
        <v>5.2</v>
      </c>
      <c r="L135" s="100">
        <v>8</v>
      </c>
      <c r="M135" s="100">
        <v>6</v>
      </c>
      <c r="N135" s="100">
        <v>2</v>
      </c>
      <c r="O135" s="100">
        <v>0.8</v>
      </c>
      <c r="P135" s="100">
        <v>0</v>
      </c>
      <c r="Q135" s="100">
        <v>1</v>
      </c>
      <c r="R135" s="100">
        <v>0</v>
      </c>
      <c r="S135" s="106">
        <v>0</v>
      </c>
      <c r="T135" s="106">
        <v>2</v>
      </c>
      <c r="U135" s="106">
        <v>6</v>
      </c>
      <c r="V135" s="106">
        <v>4</v>
      </c>
      <c r="W135" s="106">
        <v>6</v>
      </c>
      <c r="X135" s="106">
        <v>4</v>
      </c>
      <c r="Y135" s="106">
        <v>1</v>
      </c>
      <c r="Z135" s="106">
        <v>1</v>
      </c>
      <c r="AA135" s="106">
        <v>1.2</v>
      </c>
      <c r="AB135" s="106">
        <v>1</v>
      </c>
      <c r="AC135" s="106">
        <v>0</v>
      </c>
      <c r="AD135" s="106">
        <v>0</v>
      </c>
      <c r="AE135" s="106">
        <v>0</v>
      </c>
      <c r="AF135" s="106">
        <v>0</v>
      </c>
    </row>
    <row r="136" spans="1:32" x14ac:dyDescent="0.45">
      <c r="A136" s="3" t="s">
        <v>217</v>
      </c>
      <c r="B136" s="3" t="s">
        <v>161</v>
      </c>
      <c r="C136" s="3" t="s">
        <v>348</v>
      </c>
      <c r="D136" s="101">
        <v>57</v>
      </c>
      <c r="E136" s="101">
        <v>0</v>
      </c>
      <c r="F136" s="101">
        <v>2</v>
      </c>
      <c r="G136" s="101">
        <v>3.8</v>
      </c>
      <c r="H136" s="101">
        <v>6.8</v>
      </c>
      <c r="I136" s="101">
        <v>1</v>
      </c>
      <c r="J136" s="101">
        <v>2.2000000000000002</v>
      </c>
      <c r="K136" s="101">
        <v>4.2</v>
      </c>
      <c r="L136" s="101">
        <v>7</v>
      </c>
      <c r="M136" s="101">
        <v>6</v>
      </c>
      <c r="N136" s="101">
        <v>2</v>
      </c>
      <c r="O136" s="101">
        <v>0.8</v>
      </c>
      <c r="P136" s="101">
        <v>0</v>
      </c>
      <c r="Q136" s="101">
        <v>1</v>
      </c>
      <c r="R136" s="101">
        <v>0</v>
      </c>
      <c r="S136" s="107">
        <v>0</v>
      </c>
      <c r="T136" s="107">
        <v>1</v>
      </c>
      <c r="U136" s="107">
        <v>5</v>
      </c>
      <c r="V136" s="107">
        <v>3</v>
      </c>
      <c r="W136" s="107">
        <v>4</v>
      </c>
      <c r="X136" s="107">
        <v>4</v>
      </c>
      <c r="Y136" s="107">
        <v>1</v>
      </c>
      <c r="Z136" s="107">
        <v>0</v>
      </c>
      <c r="AA136" s="107">
        <v>1.2</v>
      </c>
      <c r="AB136" s="107">
        <v>1</v>
      </c>
      <c r="AC136" s="107">
        <v>0</v>
      </c>
      <c r="AD136" s="107">
        <v>0</v>
      </c>
      <c r="AE136" s="107">
        <v>0</v>
      </c>
      <c r="AF136" s="107">
        <v>0</v>
      </c>
    </row>
    <row r="137" spans="1:32" x14ac:dyDescent="0.45">
      <c r="A137" s="3" t="s">
        <v>217</v>
      </c>
      <c r="B137" s="3" t="s">
        <v>161</v>
      </c>
      <c r="C137" s="3" t="s">
        <v>349</v>
      </c>
      <c r="D137" s="101">
        <v>10.4</v>
      </c>
      <c r="E137" s="101">
        <v>0</v>
      </c>
      <c r="F137" s="101">
        <v>0</v>
      </c>
      <c r="G137" s="101">
        <v>0.2</v>
      </c>
      <c r="H137" s="101">
        <v>1.2</v>
      </c>
      <c r="I137" s="101">
        <v>0</v>
      </c>
      <c r="J137" s="101">
        <v>1</v>
      </c>
      <c r="K137" s="101">
        <v>1</v>
      </c>
      <c r="L137" s="101">
        <v>1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7">
        <v>0</v>
      </c>
      <c r="T137" s="107">
        <v>1</v>
      </c>
      <c r="U137" s="107">
        <v>1</v>
      </c>
      <c r="V137" s="107">
        <v>1</v>
      </c>
      <c r="W137" s="107">
        <v>2</v>
      </c>
      <c r="X137" s="107">
        <v>0</v>
      </c>
      <c r="Y137" s="107">
        <v>0</v>
      </c>
      <c r="Z137" s="107">
        <v>1</v>
      </c>
      <c r="AA137" s="107">
        <v>0</v>
      </c>
      <c r="AB137" s="107">
        <v>0</v>
      </c>
      <c r="AC137" s="107">
        <v>0</v>
      </c>
      <c r="AD137" s="107">
        <v>0</v>
      </c>
      <c r="AE137" s="107">
        <v>0</v>
      </c>
      <c r="AF137" s="107">
        <v>0</v>
      </c>
    </row>
    <row r="138" spans="1:32" x14ac:dyDescent="0.45">
      <c r="A138" s="2" t="s">
        <v>215</v>
      </c>
      <c r="B138" s="2" t="s">
        <v>162</v>
      </c>
      <c r="C138" s="2" t="s">
        <v>350</v>
      </c>
      <c r="D138" s="100">
        <v>136.80000000000001</v>
      </c>
      <c r="E138" s="100">
        <v>0</v>
      </c>
      <c r="F138" s="100">
        <v>3</v>
      </c>
      <c r="G138" s="100">
        <v>14</v>
      </c>
      <c r="H138" s="100">
        <v>11.2</v>
      </c>
      <c r="I138" s="100">
        <v>9.1999999999999993</v>
      </c>
      <c r="J138" s="100">
        <v>9</v>
      </c>
      <c r="K138" s="100">
        <v>10</v>
      </c>
      <c r="L138" s="100">
        <v>11</v>
      </c>
      <c r="M138" s="100">
        <v>11.4</v>
      </c>
      <c r="N138" s="100">
        <v>5</v>
      </c>
      <c r="O138" s="100">
        <v>5</v>
      </c>
      <c r="P138" s="100">
        <v>3</v>
      </c>
      <c r="Q138" s="100">
        <v>0</v>
      </c>
      <c r="R138" s="100">
        <v>0</v>
      </c>
      <c r="S138" s="106">
        <v>0</v>
      </c>
      <c r="T138" s="106">
        <v>5</v>
      </c>
      <c r="U138" s="106">
        <v>9</v>
      </c>
      <c r="V138" s="106">
        <v>5</v>
      </c>
      <c r="W138" s="106">
        <v>9</v>
      </c>
      <c r="X138" s="106">
        <v>9</v>
      </c>
      <c r="Y138" s="106">
        <v>4</v>
      </c>
      <c r="Z138" s="106">
        <v>2</v>
      </c>
      <c r="AA138" s="106">
        <v>1</v>
      </c>
      <c r="AB138" s="106">
        <v>1</v>
      </c>
      <c r="AC138" s="106">
        <v>0</v>
      </c>
      <c r="AD138" s="106">
        <v>0</v>
      </c>
      <c r="AE138" s="106">
        <v>0</v>
      </c>
      <c r="AF138" s="106">
        <v>0</v>
      </c>
    </row>
    <row r="139" spans="1:32" x14ac:dyDescent="0.45">
      <c r="A139" s="3" t="s">
        <v>217</v>
      </c>
      <c r="B139" s="3" t="s">
        <v>162</v>
      </c>
      <c r="C139" s="3" t="s">
        <v>351</v>
      </c>
      <c r="D139" s="101">
        <v>15.6</v>
      </c>
      <c r="E139" s="101">
        <v>0</v>
      </c>
      <c r="F139" s="101">
        <v>0</v>
      </c>
      <c r="G139" s="101">
        <v>4</v>
      </c>
      <c r="H139" s="101">
        <v>1.2</v>
      </c>
      <c r="I139" s="101">
        <v>0</v>
      </c>
      <c r="J139" s="101">
        <v>1</v>
      </c>
      <c r="K139" s="101">
        <v>2</v>
      </c>
      <c r="L139" s="101">
        <v>0</v>
      </c>
      <c r="M139" s="101">
        <v>2</v>
      </c>
      <c r="N139" s="101">
        <v>0</v>
      </c>
      <c r="O139" s="101">
        <v>1</v>
      </c>
      <c r="P139" s="101">
        <v>0</v>
      </c>
      <c r="Q139" s="101">
        <v>0</v>
      </c>
      <c r="R139" s="101">
        <v>0</v>
      </c>
      <c r="S139" s="107">
        <v>0</v>
      </c>
      <c r="T139" s="107">
        <v>0</v>
      </c>
      <c r="U139" s="107">
        <v>1</v>
      </c>
      <c r="V139" s="107">
        <v>1</v>
      </c>
      <c r="W139" s="107">
        <v>1</v>
      </c>
      <c r="X139" s="107">
        <v>0.2</v>
      </c>
      <c r="Y139" s="107">
        <v>0.2</v>
      </c>
      <c r="Z139" s="107">
        <v>0</v>
      </c>
      <c r="AA139" s="107">
        <v>0</v>
      </c>
      <c r="AB139" s="107">
        <v>1</v>
      </c>
      <c r="AC139" s="107">
        <v>0</v>
      </c>
      <c r="AD139" s="107">
        <v>0</v>
      </c>
      <c r="AE139" s="107">
        <v>0</v>
      </c>
      <c r="AF139" s="107">
        <v>0</v>
      </c>
    </row>
    <row r="140" spans="1:32" x14ac:dyDescent="0.45">
      <c r="A140" s="3" t="s">
        <v>217</v>
      </c>
      <c r="B140" s="3" t="s">
        <v>162</v>
      </c>
      <c r="C140" s="3" t="s">
        <v>352</v>
      </c>
      <c r="D140" s="101">
        <v>9.6</v>
      </c>
      <c r="E140" s="101">
        <v>0</v>
      </c>
      <c r="F140" s="101">
        <v>0.8</v>
      </c>
      <c r="G140" s="101">
        <v>0.8</v>
      </c>
      <c r="H140" s="101">
        <v>0</v>
      </c>
      <c r="I140" s="101">
        <v>1.2</v>
      </c>
      <c r="J140" s="101">
        <v>0</v>
      </c>
      <c r="K140" s="101">
        <v>0.8</v>
      </c>
      <c r="L140" s="101">
        <v>0</v>
      </c>
      <c r="M140" s="101">
        <v>2.2000000000000002</v>
      </c>
      <c r="N140" s="101">
        <v>1</v>
      </c>
      <c r="O140" s="101">
        <v>2</v>
      </c>
      <c r="P140" s="101">
        <v>0</v>
      </c>
      <c r="Q140" s="101">
        <v>0</v>
      </c>
      <c r="R140" s="101">
        <v>0</v>
      </c>
      <c r="S140" s="107">
        <v>0</v>
      </c>
      <c r="T140" s="107">
        <v>0</v>
      </c>
      <c r="U140" s="107">
        <v>0</v>
      </c>
      <c r="V140" s="107">
        <v>0</v>
      </c>
      <c r="W140" s="107">
        <v>0</v>
      </c>
      <c r="X140" s="107">
        <v>0.8</v>
      </c>
      <c r="Y140" s="107">
        <v>0</v>
      </c>
      <c r="Z140" s="107">
        <v>0</v>
      </c>
      <c r="AA140" s="107">
        <v>0</v>
      </c>
      <c r="AB140" s="107">
        <v>0</v>
      </c>
      <c r="AC140" s="107">
        <v>0</v>
      </c>
      <c r="AD140" s="107">
        <v>0</v>
      </c>
      <c r="AE140" s="107">
        <v>0</v>
      </c>
      <c r="AF140" s="107">
        <v>0</v>
      </c>
    </row>
    <row r="141" spans="1:32" x14ac:dyDescent="0.45">
      <c r="A141" s="3" t="s">
        <v>217</v>
      </c>
      <c r="B141" s="3" t="s">
        <v>162</v>
      </c>
      <c r="C141" s="3" t="s">
        <v>353</v>
      </c>
      <c r="D141" s="101">
        <v>13</v>
      </c>
      <c r="E141" s="101">
        <v>0</v>
      </c>
      <c r="F141" s="101">
        <v>0</v>
      </c>
      <c r="G141" s="101">
        <v>0</v>
      </c>
      <c r="H141" s="101">
        <v>1</v>
      </c>
      <c r="I141" s="101">
        <v>0</v>
      </c>
      <c r="J141" s="101">
        <v>0</v>
      </c>
      <c r="K141" s="101">
        <v>1</v>
      </c>
      <c r="L141" s="101">
        <v>2</v>
      </c>
      <c r="M141" s="101">
        <v>2</v>
      </c>
      <c r="N141" s="101">
        <v>0</v>
      </c>
      <c r="O141" s="101">
        <v>1</v>
      </c>
      <c r="P141" s="101">
        <v>1</v>
      </c>
      <c r="Q141" s="101">
        <v>0</v>
      </c>
      <c r="R141" s="101">
        <v>0</v>
      </c>
      <c r="S141" s="107">
        <v>0</v>
      </c>
      <c r="T141" s="107">
        <v>1</v>
      </c>
      <c r="U141" s="107">
        <v>2</v>
      </c>
      <c r="V141" s="107">
        <v>0</v>
      </c>
      <c r="W141" s="107">
        <v>0</v>
      </c>
      <c r="X141" s="107">
        <v>2</v>
      </c>
      <c r="Y141" s="107">
        <v>0</v>
      </c>
      <c r="Z141" s="107">
        <v>0</v>
      </c>
      <c r="AA141" s="107">
        <v>0</v>
      </c>
      <c r="AB141" s="107">
        <v>0</v>
      </c>
      <c r="AC141" s="107">
        <v>0</v>
      </c>
      <c r="AD141" s="107">
        <v>0</v>
      </c>
      <c r="AE141" s="107">
        <v>0</v>
      </c>
      <c r="AF141" s="107">
        <v>0</v>
      </c>
    </row>
    <row r="142" spans="1:32" x14ac:dyDescent="0.45">
      <c r="A142" s="3" t="s">
        <v>217</v>
      </c>
      <c r="B142" s="3" t="s">
        <v>162</v>
      </c>
      <c r="C142" s="3" t="s">
        <v>354</v>
      </c>
      <c r="D142" s="101">
        <v>8.1999999999999993</v>
      </c>
      <c r="E142" s="101">
        <v>0</v>
      </c>
      <c r="F142" s="101">
        <v>0</v>
      </c>
      <c r="G142" s="101">
        <v>0.2</v>
      </c>
      <c r="H142" s="101">
        <v>1</v>
      </c>
      <c r="I142" s="101">
        <v>0</v>
      </c>
      <c r="J142" s="101">
        <v>1</v>
      </c>
      <c r="K142" s="101">
        <v>0</v>
      </c>
      <c r="L142" s="101">
        <v>0</v>
      </c>
      <c r="M142" s="101">
        <v>0</v>
      </c>
      <c r="N142" s="101">
        <v>0</v>
      </c>
      <c r="O142" s="101">
        <v>1</v>
      </c>
      <c r="P142" s="101">
        <v>0</v>
      </c>
      <c r="Q142" s="101">
        <v>0</v>
      </c>
      <c r="R142" s="101">
        <v>0</v>
      </c>
      <c r="S142" s="107">
        <v>0</v>
      </c>
      <c r="T142" s="107">
        <v>1</v>
      </c>
      <c r="U142" s="107">
        <v>0</v>
      </c>
      <c r="V142" s="107">
        <v>2</v>
      </c>
      <c r="W142" s="107">
        <v>1</v>
      </c>
      <c r="X142" s="107">
        <v>0</v>
      </c>
      <c r="Y142" s="107">
        <v>0</v>
      </c>
      <c r="Z142" s="107">
        <v>1</v>
      </c>
      <c r="AA142" s="107">
        <v>0</v>
      </c>
      <c r="AB142" s="107">
        <v>0</v>
      </c>
      <c r="AC142" s="107">
        <v>0</v>
      </c>
      <c r="AD142" s="107">
        <v>0</v>
      </c>
      <c r="AE142" s="107">
        <v>0</v>
      </c>
      <c r="AF142" s="107">
        <v>0</v>
      </c>
    </row>
    <row r="143" spans="1:32" x14ac:dyDescent="0.45">
      <c r="A143" s="3" t="s">
        <v>217</v>
      </c>
      <c r="B143" s="3" t="s">
        <v>162</v>
      </c>
      <c r="C143" s="3" t="s">
        <v>355</v>
      </c>
      <c r="D143" s="101">
        <v>7</v>
      </c>
      <c r="E143" s="101">
        <v>0</v>
      </c>
      <c r="F143" s="101">
        <v>1</v>
      </c>
      <c r="G143" s="101">
        <v>1</v>
      </c>
      <c r="H143" s="101">
        <v>1</v>
      </c>
      <c r="I143" s="101">
        <v>1</v>
      </c>
      <c r="J143" s="101">
        <v>1</v>
      </c>
      <c r="K143" s="101">
        <v>1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101">
        <v>0</v>
      </c>
      <c r="R143" s="101">
        <v>0</v>
      </c>
      <c r="S143" s="107">
        <v>0</v>
      </c>
      <c r="T143" s="107">
        <v>0</v>
      </c>
      <c r="U143" s="107">
        <v>0</v>
      </c>
      <c r="V143" s="107">
        <v>0</v>
      </c>
      <c r="W143" s="107">
        <v>1</v>
      </c>
      <c r="X143" s="107">
        <v>0</v>
      </c>
      <c r="Y143" s="107">
        <v>0</v>
      </c>
      <c r="Z143" s="107">
        <v>0</v>
      </c>
      <c r="AA143" s="107">
        <v>0</v>
      </c>
      <c r="AB143" s="107">
        <v>0</v>
      </c>
      <c r="AC143" s="107">
        <v>0</v>
      </c>
      <c r="AD143" s="107">
        <v>0</v>
      </c>
      <c r="AE143" s="107">
        <v>0</v>
      </c>
      <c r="AF143" s="107">
        <v>0</v>
      </c>
    </row>
    <row r="144" spans="1:32" x14ac:dyDescent="0.45">
      <c r="A144" s="3" t="s">
        <v>217</v>
      </c>
      <c r="B144" s="3" t="s">
        <v>162</v>
      </c>
      <c r="C144" s="3" t="s">
        <v>356</v>
      </c>
      <c r="D144" s="101">
        <v>3</v>
      </c>
      <c r="E144" s="101">
        <v>0</v>
      </c>
      <c r="F144" s="101">
        <v>0</v>
      </c>
      <c r="G144" s="101">
        <v>1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1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7">
        <v>1</v>
      </c>
      <c r="Y144" s="107">
        <v>0</v>
      </c>
      <c r="Z144" s="107">
        <v>0</v>
      </c>
      <c r="AA144" s="107">
        <v>0</v>
      </c>
      <c r="AB144" s="107">
        <v>0</v>
      </c>
      <c r="AC144" s="107">
        <v>0</v>
      </c>
      <c r="AD144" s="107">
        <v>0</v>
      </c>
      <c r="AE144" s="107">
        <v>0</v>
      </c>
      <c r="AF144" s="107">
        <v>0</v>
      </c>
    </row>
    <row r="145" spans="1:32" x14ac:dyDescent="0.45">
      <c r="A145" s="3" t="s">
        <v>217</v>
      </c>
      <c r="B145" s="3" t="s">
        <v>162</v>
      </c>
      <c r="C145" s="3" t="s">
        <v>357</v>
      </c>
      <c r="D145" s="101">
        <v>41.4</v>
      </c>
      <c r="E145" s="101">
        <v>0</v>
      </c>
      <c r="F145" s="101">
        <v>0</v>
      </c>
      <c r="G145" s="101">
        <v>4.8</v>
      </c>
      <c r="H145" s="101">
        <v>4</v>
      </c>
      <c r="I145" s="101">
        <v>4</v>
      </c>
      <c r="J145" s="101">
        <v>3</v>
      </c>
      <c r="K145" s="101">
        <v>2</v>
      </c>
      <c r="L145" s="101">
        <v>3.8</v>
      </c>
      <c r="M145" s="101">
        <v>0</v>
      </c>
      <c r="N145" s="101">
        <v>2</v>
      </c>
      <c r="O145" s="101">
        <v>0</v>
      </c>
      <c r="P145" s="101">
        <v>1</v>
      </c>
      <c r="Q145" s="101">
        <v>0</v>
      </c>
      <c r="R145" s="101">
        <v>0</v>
      </c>
      <c r="S145" s="107">
        <v>0</v>
      </c>
      <c r="T145" s="107">
        <v>2</v>
      </c>
      <c r="U145" s="107">
        <v>3</v>
      </c>
      <c r="V145" s="107">
        <v>1</v>
      </c>
      <c r="W145" s="107">
        <v>3</v>
      </c>
      <c r="X145" s="107">
        <v>4</v>
      </c>
      <c r="Y145" s="107">
        <v>2.8</v>
      </c>
      <c r="Z145" s="107">
        <v>1</v>
      </c>
      <c r="AA145" s="107">
        <v>0</v>
      </c>
      <c r="AB145" s="107">
        <v>0</v>
      </c>
      <c r="AC145" s="107">
        <v>0</v>
      </c>
      <c r="AD145" s="107">
        <v>0</v>
      </c>
      <c r="AE145" s="107">
        <v>0</v>
      </c>
      <c r="AF145" s="107">
        <v>0</v>
      </c>
    </row>
    <row r="146" spans="1:32" x14ac:dyDescent="0.45">
      <c r="A146" s="3" t="s">
        <v>217</v>
      </c>
      <c r="B146" s="3" t="s">
        <v>162</v>
      </c>
      <c r="C146" s="3" t="s">
        <v>358</v>
      </c>
      <c r="D146" s="101">
        <v>1</v>
      </c>
      <c r="E146" s="101">
        <v>0</v>
      </c>
      <c r="F146" s="101"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1</v>
      </c>
      <c r="O146" s="101">
        <v>0</v>
      </c>
      <c r="P146" s="101">
        <v>0</v>
      </c>
      <c r="Q146" s="101">
        <v>0</v>
      </c>
      <c r="R146" s="101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0</v>
      </c>
      <c r="AD146" s="107">
        <v>0</v>
      </c>
      <c r="AE146" s="107">
        <v>0</v>
      </c>
      <c r="AF146" s="107">
        <v>0</v>
      </c>
    </row>
    <row r="147" spans="1:32" x14ac:dyDescent="0.45">
      <c r="A147" s="3" t="s">
        <v>217</v>
      </c>
      <c r="B147" s="3" t="s">
        <v>162</v>
      </c>
      <c r="C147" s="3" t="s">
        <v>359</v>
      </c>
      <c r="D147" s="101">
        <v>32</v>
      </c>
      <c r="E147" s="101">
        <v>0</v>
      </c>
      <c r="F147" s="101">
        <v>1.2</v>
      </c>
      <c r="G147" s="101">
        <v>1.2</v>
      </c>
      <c r="H147" s="101">
        <v>2</v>
      </c>
      <c r="I147" s="101">
        <v>3</v>
      </c>
      <c r="J147" s="101">
        <v>2</v>
      </c>
      <c r="K147" s="101">
        <v>2.2000000000000002</v>
      </c>
      <c r="L147" s="101">
        <v>5.2</v>
      </c>
      <c r="M147" s="101">
        <v>4.2</v>
      </c>
      <c r="N147" s="101">
        <v>1</v>
      </c>
      <c r="O147" s="101">
        <v>0</v>
      </c>
      <c r="P147" s="101">
        <v>1</v>
      </c>
      <c r="Q147" s="101">
        <v>0</v>
      </c>
      <c r="R147" s="101">
        <v>0</v>
      </c>
      <c r="S147" s="107">
        <v>0</v>
      </c>
      <c r="T147" s="107">
        <v>1</v>
      </c>
      <c r="U147" s="107">
        <v>2</v>
      </c>
      <c r="V147" s="107">
        <v>1</v>
      </c>
      <c r="W147" s="107">
        <v>3</v>
      </c>
      <c r="X147" s="107">
        <v>0</v>
      </c>
      <c r="Y147" s="107">
        <v>1</v>
      </c>
      <c r="Z147" s="107">
        <v>0</v>
      </c>
      <c r="AA147" s="107">
        <v>1</v>
      </c>
      <c r="AB147" s="107">
        <v>0</v>
      </c>
      <c r="AC147" s="107">
        <v>0</v>
      </c>
      <c r="AD147" s="107">
        <v>0</v>
      </c>
      <c r="AE147" s="107">
        <v>0</v>
      </c>
      <c r="AF147" s="107">
        <v>0</v>
      </c>
    </row>
    <row r="148" spans="1:32" x14ac:dyDescent="0.45">
      <c r="A148" s="3" t="s">
        <v>217</v>
      </c>
      <c r="B148" s="3" t="s">
        <v>162</v>
      </c>
      <c r="C148" s="3" t="s">
        <v>360</v>
      </c>
      <c r="D148" s="101">
        <v>6</v>
      </c>
      <c r="E148" s="101">
        <v>0</v>
      </c>
      <c r="F148" s="101">
        <v>0</v>
      </c>
      <c r="G148" s="101">
        <v>1</v>
      </c>
      <c r="H148" s="101">
        <v>1</v>
      </c>
      <c r="I148" s="101">
        <v>0</v>
      </c>
      <c r="J148" s="101">
        <v>1</v>
      </c>
      <c r="K148" s="101">
        <v>1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7">
        <v>0</v>
      </c>
      <c r="T148" s="107">
        <v>0</v>
      </c>
      <c r="U148" s="107">
        <v>1</v>
      </c>
      <c r="V148" s="107">
        <v>0</v>
      </c>
      <c r="W148" s="107">
        <v>0</v>
      </c>
      <c r="X148" s="107">
        <v>1</v>
      </c>
      <c r="Y148" s="107">
        <v>0</v>
      </c>
      <c r="Z148" s="107">
        <v>0</v>
      </c>
      <c r="AA148" s="107">
        <v>0</v>
      </c>
      <c r="AB148" s="107">
        <v>0</v>
      </c>
      <c r="AC148" s="107">
        <v>0</v>
      </c>
      <c r="AD148" s="107">
        <v>0</v>
      </c>
      <c r="AE148" s="107">
        <v>0</v>
      </c>
      <c r="AF148" s="107">
        <v>0</v>
      </c>
    </row>
    <row r="149" spans="1:32" x14ac:dyDescent="0.45">
      <c r="A149" s="2" t="s">
        <v>215</v>
      </c>
      <c r="B149" s="2" t="s">
        <v>163</v>
      </c>
      <c r="C149" s="2" t="s">
        <v>361</v>
      </c>
      <c r="D149" s="100">
        <v>153</v>
      </c>
      <c r="E149" s="100">
        <v>0</v>
      </c>
      <c r="F149" s="100">
        <v>3</v>
      </c>
      <c r="G149" s="100">
        <v>12.2</v>
      </c>
      <c r="H149" s="100">
        <v>6.6</v>
      </c>
      <c r="I149" s="100">
        <v>4.2</v>
      </c>
      <c r="J149" s="100">
        <v>10</v>
      </c>
      <c r="K149" s="100">
        <v>10.8</v>
      </c>
      <c r="L149" s="100">
        <v>13.8</v>
      </c>
      <c r="M149" s="100">
        <v>16.2</v>
      </c>
      <c r="N149" s="100">
        <v>10</v>
      </c>
      <c r="O149" s="100">
        <v>11</v>
      </c>
      <c r="P149" s="100">
        <v>5</v>
      </c>
      <c r="Q149" s="100">
        <v>1</v>
      </c>
      <c r="R149" s="100">
        <v>0</v>
      </c>
      <c r="S149" s="106">
        <v>0</v>
      </c>
      <c r="T149" s="106">
        <v>6</v>
      </c>
      <c r="U149" s="106">
        <v>9.4</v>
      </c>
      <c r="V149" s="106">
        <v>11.6</v>
      </c>
      <c r="W149" s="106">
        <v>8</v>
      </c>
      <c r="X149" s="106">
        <v>4.2</v>
      </c>
      <c r="Y149" s="106">
        <v>5</v>
      </c>
      <c r="Z149" s="106">
        <v>4</v>
      </c>
      <c r="AA149" s="106">
        <v>1</v>
      </c>
      <c r="AB149" s="106">
        <v>0</v>
      </c>
      <c r="AC149" s="106">
        <v>0</v>
      </c>
      <c r="AD149" s="106">
        <v>0</v>
      </c>
      <c r="AE149" s="106">
        <v>0</v>
      </c>
      <c r="AF149" s="106">
        <v>0</v>
      </c>
    </row>
    <row r="150" spans="1:32" x14ac:dyDescent="0.45">
      <c r="A150" s="3" t="s">
        <v>217</v>
      </c>
      <c r="B150" s="3" t="s">
        <v>163</v>
      </c>
      <c r="C150" s="3" t="s">
        <v>362</v>
      </c>
      <c r="D150" s="101">
        <v>89.8</v>
      </c>
      <c r="E150" s="101">
        <v>0</v>
      </c>
      <c r="F150" s="101">
        <v>3</v>
      </c>
      <c r="G150" s="101">
        <v>5.8</v>
      </c>
      <c r="H150" s="101">
        <v>3</v>
      </c>
      <c r="I150" s="101">
        <v>1</v>
      </c>
      <c r="J150" s="101">
        <v>7</v>
      </c>
      <c r="K150" s="101">
        <v>4</v>
      </c>
      <c r="L150" s="101">
        <v>8.8000000000000007</v>
      </c>
      <c r="M150" s="101">
        <v>7.2</v>
      </c>
      <c r="N150" s="101">
        <v>8</v>
      </c>
      <c r="O150" s="101">
        <v>4</v>
      </c>
      <c r="P150" s="101">
        <v>4</v>
      </c>
      <c r="Q150" s="101">
        <v>0</v>
      </c>
      <c r="R150" s="101">
        <v>0</v>
      </c>
      <c r="S150" s="107">
        <v>0</v>
      </c>
      <c r="T150" s="107">
        <v>4</v>
      </c>
      <c r="U150" s="107">
        <v>5</v>
      </c>
      <c r="V150" s="107">
        <v>9.8000000000000007</v>
      </c>
      <c r="W150" s="107">
        <v>4</v>
      </c>
      <c r="X150" s="107">
        <v>4.2</v>
      </c>
      <c r="Y150" s="107">
        <v>4</v>
      </c>
      <c r="Z150" s="107">
        <v>3</v>
      </c>
      <c r="AA150" s="107">
        <v>0</v>
      </c>
      <c r="AB150" s="107">
        <v>0</v>
      </c>
      <c r="AC150" s="107">
        <v>0</v>
      </c>
      <c r="AD150" s="107">
        <v>0</v>
      </c>
      <c r="AE150" s="107">
        <v>0</v>
      </c>
      <c r="AF150" s="107">
        <v>0</v>
      </c>
    </row>
    <row r="151" spans="1:32" x14ac:dyDescent="0.45">
      <c r="A151" s="3" t="s">
        <v>217</v>
      </c>
      <c r="B151" s="3" t="s">
        <v>163</v>
      </c>
      <c r="C151" s="3" t="s">
        <v>363</v>
      </c>
      <c r="D151" s="101">
        <v>16.399999999999999</v>
      </c>
      <c r="E151" s="101">
        <v>0</v>
      </c>
      <c r="F151" s="101">
        <v>0</v>
      </c>
      <c r="G151" s="101">
        <v>1.2</v>
      </c>
      <c r="H151" s="101">
        <v>1.2</v>
      </c>
      <c r="I151" s="101">
        <v>1</v>
      </c>
      <c r="J151" s="101">
        <v>0</v>
      </c>
      <c r="K151" s="101">
        <v>1</v>
      </c>
      <c r="L151" s="101">
        <v>2</v>
      </c>
      <c r="M151" s="101">
        <v>3</v>
      </c>
      <c r="N151" s="101">
        <v>1</v>
      </c>
      <c r="O151" s="101">
        <v>1</v>
      </c>
      <c r="P151" s="101">
        <v>0</v>
      </c>
      <c r="Q151" s="101">
        <v>0</v>
      </c>
      <c r="R151" s="101">
        <v>0</v>
      </c>
      <c r="S151" s="107">
        <v>0</v>
      </c>
      <c r="T151" s="107">
        <v>1</v>
      </c>
      <c r="U151" s="107">
        <v>1</v>
      </c>
      <c r="V151" s="107">
        <v>1</v>
      </c>
      <c r="W151" s="107">
        <v>2</v>
      </c>
      <c r="X151" s="107">
        <v>0</v>
      </c>
      <c r="Y151" s="107">
        <v>0</v>
      </c>
      <c r="Z151" s="107">
        <v>0</v>
      </c>
      <c r="AA151" s="107">
        <v>0</v>
      </c>
      <c r="AB151" s="107">
        <v>0</v>
      </c>
      <c r="AC151" s="107">
        <v>0</v>
      </c>
      <c r="AD151" s="107">
        <v>0</v>
      </c>
      <c r="AE151" s="107">
        <v>0</v>
      </c>
      <c r="AF151" s="107">
        <v>0</v>
      </c>
    </row>
    <row r="152" spans="1:32" x14ac:dyDescent="0.45">
      <c r="A152" s="3" t="s">
        <v>217</v>
      </c>
      <c r="B152" s="3" t="s">
        <v>163</v>
      </c>
      <c r="C152" s="3" t="s">
        <v>364</v>
      </c>
      <c r="D152" s="101">
        <v>15.6</v>
      </c>
      <c r="E152" s="101">
        <v>0</v>
      </c>
      <c r="F152" s="101">
        <v>0</v>
      </c>
      <c r="G152" s="101">
        <v>3.2</v>
      </c>
      <c r="H152" s="101">
        <v>0</v>
      </c>
      <c r="I152" s="101">
        <v>0</v>
      </c>
      <c r="J152" s="101">
        <v>1</v>
      </c>
      <c r="K152" s="101">
        <v>1</v>
      </c>
      <c r="L152" s="101">
        <v>1</v>
      </c>
      <c r="M152" s="101">
        <v>2.8</v>
      </c>
      <c r="N152" s="101">
        <v>0</v>
      </c>
      <c r="O152" s="101">
        <v>2</v>
      </c>
      <c r="P152" s="101">
        <v>0</v>
      </c>
      <c r="Q152" s="101">
        <v>1</v>
      </c>
      <c r="R152" s="101">
        <v>0</v>
      </c>
      <c r="S152" s="107">
        <v>0</v>
      </c>
      <c r="T152" s="107">
        <v>0</v>
      </c>
      <c r="U152" s="107">
        <v>1</v>
      </c>
      <c r="V152" s="107">
        <v>0.6</v>
      </c>
      <c r="W152" s="107">
        <v>1</v>
      </c>
      <c r="X152" s="107">
        <v>0</v>
      </c>
      <c r="Y152" s="107">
        <v>1</v>
      </c>
      <c r="Z152" s="107">
        <v>0</v>
      </c>
      <c r="AA152" s="107">
        <v>0</v>
      </c>
      <c r="AB152" s="107">
        <v>0</v>
      </c>
      <c r="AC152" s="107">
        <v>0</v>
      </c>
      <c r="AD152" s="107">
        <v>0</v>
      </c>
      <c r="AE152" s="107">
        <v>0</v>
      </c>
      <c r="AF152" s="107">
        <v>0</v>
      </c>
    </row>
    <row r="153" spans="1:32" x14ac:dyDescent="0.45">
      <c r="A153" s="3" t="s">
        <v>217</v>
      </c>
      <c r="B153" s="3" t="s">
        <v>163</v>
      </c>
      <c r="C153" s="3" t="s">
        <v>365</v>
      </c>
      <c r="D153" s="101">
        <v>21.6</v>
      </c>
      <c r="E153" s="101">
        <v>0</v>
      </c>
      <c r="F153" s="101">
        <v>0</v>
      </c>
      <c r="G153" s="101">
        <v>1</v>
      </c>
      <c r="H153" s="101">
        <v>2.2000000000000002</v>
      </c>
      <c r="I153" s="101">
        <v>1.2</v>
      </c>
      <c r="J153" s="101">
        <v>1</v>
      </c>
      <c r="K153" s="101">
        <v>4.8</v>
      </c>
      <c r="L153" s="101">
        <v>2</v>
      </c>
      <c r="M153" s="101">
        <v>1</v>
      </c>
      <c r="N153" s="101">
        <v>1</v>
      </c>
      <c r="O153" s="101">
        <v>2</v>
      </c>
      <c r="P153" s="101">
        <v>0</v>
      </c>
      <c r="Q153" s="101">
        <v>0</v>
      </c>
      <c r="R153" s="101">
        <v>0</v>
      </c>
      <c r="S153" s="107">
        <v>0</v>
      </c>
      <c r="T153" s="107">
        <v>0</v>
      </c>
      <c r="U153" s="107">
        <v>2.4</v>
      </c>
      <c r="V153" s="107">
        <v>0</v>
      </c>
      <c r="W153" s="107">
        <v>1</v>
      </c>
      <c r="X153" s="107">
        <v>0</v>
      </c>
      <c r="Y153" s="107">
        <v>0</v>
      </c>
      <c r="Z153" s="107">
        <v>1</v>
      </c>
      <c r="AA153" s="107">
        <v>1</v>
      </c>
      <c r="AB153" s="107">
        <v>0</v>
      </c>
      <c r="AC153" s="107">
        <v>0</v>
      </c>
      <c r="AD153" s="107">
        <v>0</v>
      </c>
      <c r="AE153" s="107">
        <v>0</v>
      </c>
      <c r="AF153" s="107">
        <v>0</v>
      </c>
    </row>
    <row r="154" spans="1:32" x14ac:dyDescent="0.45">
      <c r="A154" s="3" t="s">
        <v>217</v>
      </c>
      <c r="B154" s="3" t="s">
        <v>163</v>
      </c>
      <c r="C154" s="3" t="s">
        <v>366</v>
      </c>
      <c r="D154" s="101">
        <v>9.6</v>
      </c>
      <c r="E154" s="101">
        <v>0</v>
      </c>
      <c r="F154" s="101">
        <v>0</v>
      </c>
      <c r="G154" s="101">
        <v>1</v>
      </c>
      <c r="H154" s="101">
        <v>0.2</v>
      </c>
      <c r="I154" s="101">
        <v>1</v>
      </c>
      <c r="J154" s="101">
        <v>1</v>
      </c>
      <c r="K154" s="101">
        <v>0</v>
      </c>
      <c r="L154" s="101">
        <v>0</v>
      </c>
      <c r="M154" s="101">
        <v>2.2000000000000002</v>
      </c>
      <c r="N154" s="101">
        <v>0</v>
      </c>
      <c r="O154" s="101">
        <v>2</v>
      </c>
      <c r="P154" s="101">
        <v>1</v>
      </c>
      <c r="Q154" s="101">
        <v>0</v>
      </c>
      <c r="R154" s="101">
        <v>0</v>
      </c>
      <c r="S154" s="107">
        <v>0</v>
      </c>
      <c r="T154" s="107">
        <v>1</v>
      </c>
      <c r="U154" s="107">
        <v>0</v>
      </c>
      <c r="V154" s="107">
        <v>0.2</v>
      </c>
      <c r="W154" s="107">
        <v>0</v>
      </c>
      <c r="X154" s="107">
        <v>0</v>
      </c>
      <c r="Y154" s="107">
        <v>0</v>
      </c>
      <c r="Z154" s="107">
        <v>0</v>
      </c>
      <c r="AA154" s="107">
        <v>0</v>
      </c>
      <c r="AB154" s="107">
        <v>0</v>
      </c>
      <c r="AC154" s="107">
        <v>0</v>
      </c>
      <c r="AD154" s="107">
        <v>0</v>
      </c>
      <c r="AE154" s="107">
        <v>0</v>
      </c>
      <c r="AF154" s="107">
        <v>0</v>
      </c>
    </row>
    <row r="155" spans="1:32" x14ac:dyDescent="0.45">
      <c r="A155" s="2" t="s">
        <v>215</v>
      </c>
      <c r="B155" s="2" t="s">
        <v>164</v>
      </c>
      <c r="C155" s="2" t="s">
        <v>367</v>
      </c>
      <c r="D155" s="100">
        <v>237.4</v>
      </c>
      <c r="E155" s="100">
        <v>0</v>
      </c>
      <c r="F155" s="100">
        <v>12</v>
      </c>
      <c r="G155" s="100">
        <v>14.2</v>
      </c>
      <c r="H155" s="100">
        <v>12.8</v>
      </c>
      <c r="I155" s="100">
        <v>15.2</v>
      </c>
      <c r="J155" s="100">
        <v>15.2</v>
      </c>
      <c r="K155" s="100">
        <v>16.399999999999999</v>
      </c>
      <c r="L155" s="100">
        <v>13</v>
      </c>
      <c r="M155" s="100">
        <v>16.8</v>
      </c>
      <c r="N155" s="100">
        <v>10.8</v>
      </c>
      <c r="O155" s="100">
        <v>10</v>
      </c>
      <c r="P155" s="100">
        <v>3</v>
      </c>
      <c r="Q155" s="100">
        <v>2</v>
      </c>
      <c r="R155" s="100">
        <v>2</v>
      </c>
      <c r="S155" s="106">
        <v>0</v>
      </c>
      <c r="T155" s="106">
        <v>14</v>
      </c>
      <c r="U155" s="106">
        <v>15</v>
      </c>
      <c r="V155" s="106">
        <v>26.2</v>
      </c>
      <c r="W155" s="106">
        <v>16.399999999999999</v>
      </c>
      <c r="X155" s="106">
        <v>7.2</v>
      </c>
      <c r="Y155" s="106">
        <v>6.2</v>
      </c>
      <c r="Z155" s="106">
        <v>7</v>
      </c>
      <c r="AA155" s="106">
        <v>2</v>
      </c>
      <c r="AB155" s="106">
        <v>0</v>
      </c>
      <c r="AC155" s="106">
        <v>0</v>
      </c>
      <c r="AD155" s="106">
        <v>0</v>
      </c>
      <c r="AE155" s="106">
        <v>0</v>
      </c>
      <c r="AF155" s="106">
        <v>0</v>
      </c>
    </row>
    <row r="156" spans="1:32" x14ac:dyDescent="0.45">
      <c r="A156" s="3" t="s">
        <v>217</v>
      </c>
      <c r="B156" s="3" t="s">
        <v>164</v>
      </c>
      <c r="C156" s="3" t="s">
        <v>368</v>
      </c>
      <c r="D156" s="101">
        <v>63.4</v>
      </c>
      <c r="E156" s="101">
        <v>0</v>
      </c>
      <c r="F156" s="101">
        <v>2</v>
      </c>
      <c r="G156" s="101">
        <v>3.2</v>
      </c>
      <c r="H156" s="101">
        <v>3</v>
      </c>
      <c r="I156" s="101">
        <v>3</v>
      </c>
      <c r="J156" s="101">
        <v>5.2</v>
      </c>
      <c r="K156" s="101">
        <v>3.6</v>
      </c>
      <c r="L156" s="101">
        <v>2</v>
      </c>
      <c r="M156" s="101">
        <v>4</v>
      </c>
      <c r="N156" s="101">
        <v>4.8</v>
      </c>
      <c r="O156" s="101">
        <v>4</v>
      </c>
      <c r="P156" s="101">
        <v>1</v>
      </c>
      <c r="Q156" s="101">
        <v>1</v>
      </c>
      <c r="R156" s="101">
        <v>1</v>
      </c>
      <c r="S156" s="107">
        <v>0</v>
      </c>
      <c r="T156" s="107">
        <v>3</v>
      </c>
      <c r="U156" s="107">
        <v>5</v>
      </c>
      <c r="V156" s="107">
        <v>6.2</v>
      </c>
      <c r="W156" s="107">
        <v>6.2</v>
      </c>
      <c r="X156" s="107">
        <v>0</v>
      </c>
      <c r="Y156" s="107">
        <v>2.2000000000000002</v>
      </c>
      <c r="Z156" s="107">
        <v>2</v>
      </c>
      <c r="AA156" s="107">
        <v>1</v>
      </c>
      <c r="AB156" s="107">
        <v>0</v>
      </c>
      <c r="AC156" s="107">
        <v>0</v>
      </c>
      <c r="AD156" s="107">
        <v>0</v>
      </c>
      <c r="AE156" s="107">
        <v>0</v>
      </c>
      <c r="AF156" s="107">
        <v>0</v>
      </c>
    </row>
    <row r="157" spans="1:32" x14ac:dyDescent="0.45">
      <c r="A157" s="3" t="s">
        <v>217</v>
      </c>
      <c r="B157" s="3" t="s">
        <v>164</v>
      </c>
      <c r="C157" s="3" t="s">
        <v>369</v>
      </c>
      <c r="D157" s="101">
        <v>74.8</v>
      </c>
      <c r="E157" s="101">
        <v>0</v>
      </c>
      <c r="F157" s="101">
        <v>6.2</v>
      </c>
      <c r="G157" s="101">
        <v>5</v>
      </c>
      <c r="H157" s="101">
        <v>3</v>
      </c>
      <c r="I157" s="101">
        <v>4.2</v>
      </c>
      <c r="J157" s="101">
        <v>3.4</v>
      </c>
      <c r="K157" s="101">
        <v>6</v>
      </c>
      <c r="L157" s="101">
        <v>6</v>
      </c>
      <c r="M157" s="101">
        <v>6</v>
      </c>
      <c r="N157" s="101">
        <v>4</v>
      </c>
      <c r="O157" s="101">
        <v>3</v>
      </c>
      <c r="P157" s="101">
        <v>0</v>
      </c>
      <c r="Q157" s="101">
        <v>1</v>
      </c>
      <c r="R157" s="101">
        <v>1</v>
      </c>
      <c r="S157" s="107">
        <v>0</v>
      </c>
      <c r="T157" s="107">
        <v>5</v>
      </c>
      <c r="U157" s="107">
        <v>5</v>
      </c>
      <c r="V157" s="107">
        <v>8.4</v>
      </c>
      <c r="W157" s="107">
        <v>1.2</v>
      </c>
      <c r="X157" s="107">
        <v>2.2000000000000002</v>
      </c>
      <c r="Y157" s="107">
        <v>2.2000000000000002</v>
      </c>
      <c r="Z157" s="107">
        <v>2</v>
      </c>
      <c r="AA157" s="107">
        <v>0</v>
      </c>
      <c r="AB157" s="107">
        <v>0</v>
      </c>
      <c r="AC157" s="107">
        <v>0</v>
      </c>
      <c r="AD157" s="107">
        <v>0</v>
      </c>
      <c r="AE157" s="107">
        <v>0</v>
      </c>
      <c r="AF157" s="107">
        <v>0</v>
      </c>
    </row>
    <row r="158" spans="1:32" x14ac:dyDescent="0.45">
      <c r="A158" s="3" t="s">
        <v>217</v>
      </c>
      <c r="B158" s="3" t="s">
        <v>164</v>
      </c>
      <c r="C158" s="3" t="s">
        <v>370</v>
      </c>
      <c r="D158" s="101">
        <v>99.2</v>
      </c>
      <c r="E158" s="101">
        <v>0</v>
      </c>
      <c r="F158" s="101">
        <v>3.8</v>
      </c>
      <c r="G158" s="101">
        <v>6</v>
      </c>
      <c r="H158" s="101">
        <v>6.8</v>
      </c>
      <c r="I158" s="101">
        <v>8</v>
      </c>
      <c r="J158" s="101">
        <v>6.6</v>
      </c>
      <c r="K158" s="101">
        <v>6.8</v>
      </c>
      <c r="L158" s="101">
        <v>5</v>
      </c>
      <c r="M158" s="101">
        <v>6.8</v>
      </c>
      <c r="N158" s="101">
        <v>2</v>
      </c>
      <c r="O158" s="101">
        <v>3</v>
      </c>
      <c r="P158" s="101">
        <v>2</v>
      </c>
      <c r="Q158" s="101">
        <v>0</v>
      </c>
      <c r="R158" s="101">
        <v>0</v>
      </c>
      <c r="S158" s="107">
        <v>0</v>
      </c>
      <c r="T158" s="107">
        <v>6</v>
      </c>
      <c r="U158" s="107">
        <v>5</v>
      </c>
      <c r="V158" s="107">
        <v>11.6</v>
      </c>
      <c r="W158" s="107">
        <v>9</v>
      </c>
      <c r="X158" s="107">
        <v>5</v>
      </c>
      <c r="Y158" s="107">
        <v>1.8</v>
      </c>
      <c r="Z158" s="107">
        <v>3</v>
      </c>
      <c r="AA158" s="107">
        <v>1</v>
      </c>
      <c r="AB158" s="107">
        <v>0</v>
      </c>
      <c r="AC158" s="107">
        <v>0</v>
      </c>
      <c r="AD158" s="107">
        <v>0</v>
      </c>
      <c r="AE158" s="107">
        <v>0</v>
      </c>
      <c r="AF158" s="107">
        <v>0</v>
      </c>
    </row>
    <row r="159" spans="1:32" x14ac:dyDescent="0.45">
      <c r="A159" s="2" t="s">
        <v>215</v>
      </c>
      <c r="B159" s="2" t="s">
        <v>165</v>
      </c>
      <c r="C159" s="2" t="s">
        <v>371</v>
      </c>
      <c r="D159" s="100">
        <v>590.4</v>
      </c>
      <c r="E159" s="100">
        <v>0</v>
      </c>
      <c r="F159" s="100">
        <v>18</v>
      </c>
      <c r="G159" s="100">
        <v>46.8</v>
      </c>
      <c r="H159" s="100">
        <v>38.4</v>
      </c>
      <c r="I159" s="100">
        <v>22</v>
      </c>
      <c r="J159" s="100">
        <v>35</v>
      </c>
      <c r="K159" s="100">
        <v>42.8</v>
      </c>
      <c r="L159" s="100">
        <v>40.200000000000003</v>
      </c>
      <c r="M159" s="100">
        <v>42</v>
      </c>
      <c r="N159" s="100">
        <v>23.2</v>
      </c>
      <c r="O159" s="100">
        <v>17</v>
      </c>
      <c r="P159" s="100">
        <v>8</v>
      </c>
      <c r="Q159" s="100">
        <v>2</v>
      </c>
      <c r="R159" s="100">
        <v>3</v>
      </c>
      <c r="S159" s="106">
        <v>0</v>
      </c>
      <c r="T159" s="106">
        <v>32</v>
      </c>
      <c r="U159" s="106">
        <v>51.6</v>
      </c>
      <c r="V159" s="106">
        <v>54.6</v>
      </c>
      <c r="W159" s="106">
        <v>49</v>
      </c>
      <c r="X159" s="106">
        <v>31</v>
      </c>
      <c r="Y159" s="106">
        <v>13.8</v>
      </c>
      <c r="Z159" s="106">
        <v>13</v>
      </c>
      <c r="AA159" s="106">
        <v>4</v>
      </c>
      <c r="AB159" s="106">
        <v>1</v>
      </c>
      <c r="AC159" s="106">
        <v>2</v>
      </c>
      <c r="AD159" s="106">
        <v>0</v>
      </c>
      <c r="AE159" s="106">
        <v>0</v>
      </c>
      <c r="AF159" s="106">
        <v>0</v>
      </c>
    </row>
    <row r="160" spans="1:32" x14ac:dyDescent="0.45">
      <c r="A160" s="3" t="s">
        <v>217</v>
      </c>
      <c r="B160" s="3" t="s">
        <v>165</v>
      </c>
      <c r="C160" s="3" t="s">
        <v>372</v>
      </c>
      <c r="D160" s="101">
        <v>13.4</v>
      </c>
      <c r="E160" s="101">
        <v>0</v>
      </c>
      <c r="F160" s="101">
        <v>0</v>
      </c>
      <c r="G160" s="101">
        <v>1</v>
      </c>
      <c r="H160" s="101">
        <v>0</v>
      </c>
      <c r="I160" s="101">
        <v>0</v>
      </c>
      <c r="J160" s="101">
        <v>0</v>
      </c>
      <c r="K160" s="101">
        <v>1</v>
      </c>
      <c r="L160" s="101">
        <v>1</v>
      </c>
      <c r="M160" s="101">
        <v>1</v>
      </c>
      <c r="N160" s="101">
        <v>0</v>
      </c>
      <c r="O160" s="101">
        <v>1</v>
      </c>
      <c r="P160" s="101">
        <v>0</v>
      </c>
      <c r="Q160" s="101">
        <v>0</v>
      </c>
      <c r="R160" s="101">
        <v>0</v>
      </c>
      <c r="S160" s="107">
        <v>0</v>
      </c>
      <c r="T160" s="107">
        <v>0</v>
      </c>
      <c r="U160" s="107">
        <v>1</v>
      </c>
      <c r="V160" s="107">
        <v>1.6</v>
      </c>
      <c r="W160" s="107">
        <v>1.8</v>
      </c>
      <c r="X160" s="107">
        <v>2</v>
      </c>
      <c r="Y160" s="107">
        <v>1</v>
      </c>
      <c r="Z160" s="107">
        <v>0</v>
      </c>
      <c r="AA160" s="107">
        <v>0</v>
      </c>
      <c r="AB160" s="107">
        <v>0</v>
      </c>
      <c r="AC160" s="107">
        <v>1</v>
      </c>
      <c r="AD160" s="107">
        <v>0</v>
      </c>
      <c r="AE160" s="107">
        <v>0</v>
      </c>
      <c r="AF160" s="107">
        <v>0</v>
      </c>
    </row>
    <row r="161" spans="1:32" x14ac:dyDescent="0.45">
      <c r="A161" s="3" t="s">
        <v>217</v>
      </c>
      <c r="B161" s="3" t="s">
        <v>165</v>
      </c>
      <c r="C161" s="3" t="s">
        <v>373</v>
      </c>
      <c r="D161" s="101">
        <v>66.400000000000006</v>
      </c>
      <c r="E161" s="101">
        <v>0</v>
      </c>
      <c r="F161" s="101">
        <v>1</v>
      </c>
      <c r="G161" s="101">
        <v>7.6</v>
      </c>
      <c r="H161" s="101">
        <v>3.8</v>
      </c>
      <c r="I161" s="101">
        <v>4</v>
      </c>
      <c r="J161" s="101">
        <v>2.4</v>
      </c>
      <c r="K161" s="101">
        <v>4.4000000000000004</v>
      </c>
      <c r="L161" s="101">
        <v>5.2</v>
      </c>
      <c r="M161" s="101">
        <v>4</v>
      </c>
      <c r="N161" s="101">
        <v>3</v>
      </c>
      <c r="O161" s="101">
        <v>1</v>
      </c>
      <c r="P161" s="101">
        <v>1</v>
      </c>
      <c r="Q161" s="101">
        <v>0</v>
      </c>
      <c r="R161" s="101">
        <v>0</v>
      </c>
      <c r="S161" s="107">
        <v>0</v>
      </c>
      <c r="T161" s="107">
        <v>8</v>
      </c>
      <c r="U161" s="107">
        <v>10</v>
      </c>
      <c r="V161" s="107">
        <v>9.6</v>
      </c>
      <c r="W161" s="107">
        <v>1.2</v>
      </c>
      <c r="X161" s="107">
        <v>0</v>
      </c>
      <c r="Y161" s="107">
        <v>0</v>
      </c>
      <c r="Z161" s="107">
        <v>0</v>
      </c>
      <c r="AA161" s="107">
        <v>0.2</v>
      </c>
      <c r="AB161" s="107">
        <v>0</v>
      </c>
      <c r="AC161" s="107">
        <v>0</v>
      </c>
      <c r="AD161" s="107">
        <v>0</v>
      </c>
      <c r="AE161" s="107">
        <v>0</v>
      </c>
      <c r="AF161" s="107">
        <v>0</v>
      </c>
    </row>
    <row r="162" spans="1:32" x14ac:dyDescent="0.45">
      <c r="A162" s="3" t="s">
        <v>217</v>
      </c>
      <c r="B162" s="3" t="s">
        <v>165</v>
      </c>
      <c r="C162" s="3" t="s">
        <v>374</v>
      </c>
      <c r="D162" s="101">
        <v>38.799999999999997</v>
      </c>
      <c r="E162" s="101">
        <v>0</v>
      </c>
      <c r="F162" s="101">
        <v>0</v>
      </c>
      <c r="G162" s="101">
        <v>2</v>
      </c>
      <c r="H162" s="101">
        <v>5</v>
      </c>
      <c r="I162" s="101">
        <v>0</v>
      </c>
      <c r="J162" s="101">
        <v>2</v>
      </c>
      <c r="K162" s="101">
        <v>6.4</v>
      </c>
      <c r="L162" s="101">
        <v>4</v>
      </c>
      <c r="M162" s="101">
        <v>2</v>
      </c>
      <c r="N162" s="101">
        <v>0</v>
      </c>
      <c r="O162" s="101">
        <v>3</v>
      </c>
      <c r="P162" s="101">
        <v>1</v>
      </c>
      <c r="Q162" s="101">
        <v>0</v>
      </c>
      <c r="R162" s="101">
        <v>0</v>
      </c>
      <c r="S162" s="107">
        <v>0</v>
      </c>
      <c r="T162" s="107">
        <v>2</v>
      </c>
      <c r="U162" s="107">
        <v>3.2</v>
      </c>
      <c r="V162" s="107">
        <v>2</v>
      </c>
      <c r="W162" s="107">
        <v>1.2</v>
      </c>
      <c r="X162" s="107">
        <v>2</v>
      </c>
      <c r="Y162" s="107">
        <v>2</v>
      </c>
      <c r="Z162" s="107">
        <v>1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</row>
    <row r="163" spans="1:32" x14ac:dyDescent="0.45">
      <c r="A163" s="3" t="s">
        <v>217</v>
      </c>
      <c r="B163" s="3" t="s">
        <v>165</v>
      </c>
      <c r="C163" s="3" t="s">
        <v>375</v>
      </c>
      <c r="D163" s="101">
        <v>46.4</v>
      </c>
      <c r="E163" s="101">
        <v>0</v>
      </c>
      <c r="F163" s="101">
        <v>2</v>
      </c>
      <c r="G163" s="101">
        <v>1.2</v>
      </c>
      <c r="H163" s="101">
        <v>3.2</v>
      </c>
      <c r="I163" s="101">
        <v>3</v>
      </c>
      <c r="J163" s="101">
        <v>3</v>
      </c>
      <c r="K163" s="101">
        <v>3.2</v>
      </c>
      <c r="L163" s="101">
        <v>3</v>
      </c>
      <c r="M163" s="101">
        <v>2</v>
      </c>
      <c r="N163" s="101">
        <v>2</v>
      </c>
      <c r="O163" s="101">
        <v>1</v>
      </c>
      <c r="P163" s="101">
        <v>1</v>
      </c>
      <c r="Q163" s="101">
        <v>0</v>
      </c>
      <c r="R163" s="101">
        <v>0</v>
      </c>
      <c r="S163" s="107">
        <v>0</v>
      </c>
      <c r="T163" s="107">
        <v>5</v>
      </c>
      <c r="U163" s="107">
        <v>4.2</v>
      </c>
      <c r="V163" s="107">
        <v>5.4</v>
      </c>
      <c r="W163" s="107">
        <v>4</v>
      </c>
      <c r="X163" s="107">
        <v>1</v>
      </c>
      <c r="Y163" s="107">
        <v>2.2000000000000002</v>
      </c>
      <c r="Z163" s="107">
        <v>0</v>
      </c>
      <c r="AA163" s="107">
        <v>0</v>
      </c>
      <c r="AB163" s="107">
        <v>0</v>
      </c>
      <c r="AC163" s="107">
        <v>0</v>
      </c>
      <c r="AD163" s="107">
        <v>0</v>
      </c>
      <c r="AE163" s="107">
        <v>0</v>
      </c>
      <c r="AF163" s="107">
        <v>0</v>
      </c>
    </row>
    <row r="164" spans="1:32" x14ac:dyDescent="0.45">
      <c r="A164" s="3" t="s">
        <v>217</v>
      </c>
      <c r="B164" s="3" t="s">
        <v>165</v>
      </c>
      <c r="C164" s="3" t="s">
        <v>376</v>
      </c>
      <c r="D164" s="101">
        <v>35.4</v>
      </c>
      <c r="E164" s="101">
        <v>0</v>
      </c>
      <c r="F164" s="101">
        <v>0.6</v>
      </c>
      <c r="G164" s="101">
        <v>3.6</v>
      </c>
      <c r="H164" s="101">
        <v>0.2</v>
      </c>
      <c r="I164" s="101">
        <v>2</v>
      </c>
      <c r="J164" s="101">
        <v>1</v>
      </c>
      <c r="K164" s="101">
        <v>6</v>
      </c>
      <c r="L164" s="101">
        <v>2</v>
      </c>
      <c r="M164" s="101">
        <v>1</v>
      </c>
      <c r="N164" s="101">
        <v>4</v>
      </c>
      <c r="O164" s="101">
        <v>1</v>
      </c>
      <c r="P164" s="101">
        <v>1</v>
      </c>
      <c r="Q164" s="101">
        <v>0</v>
      </c>
      <c r="R164" s="101">
        <v>1</v>
      </c>
      <c r="S164" s="107">
        <v>0</v>
      </c>
      <c r="T164" s="107">
        <v>0</v>
      </c>
      <c r="U164" s="107">
        <v>2.6</v>
      </c>
      <c r="V164" s="107">
        <v>4.4000000000000004</v>
      </c>
      <c r="W164" s="107">
        <v>3.2</v>
      </c>
      <c r="X164" s="107">
        <v>0</v>
      </c>
      <c r="Y164" s="107">
        <v>0</v>
      </c>
      <c r="Z164" s="107">
        <v>1</v>
      </c>
      <c r="AA164" s="107">
        <v>0.8</v>
      </c>
      <c r="AB164" s="107">
        <v>0</v>
      </c>
      <c r="AC164" s="107">
        <v>0</v>
      </c>
      <c r="AD164" s="107">
        <v>0</v>
      </c>
      <c r="AE164" s="107">
        <v>0</v>
      </c>
      <c r="AF164" s="107">
        <v>0</v>
      </c>
    </row>
    <row r="165" spans="1:32" x14ac:dyDescent="0.45">
      <c r="A165" s="3" t="s">
        <v>217</v>
      </c>
      <c r="B165" s="3" t="s">
        <v>165</v>
      </c>
      <c r="C165" s="3" t="s">
        <v>377</v>
      </c>
      <c r="D165" s="101">
        <v>27.6</v>
      </c>
      <c r="E165" s="101">
        <v>0</v>
      </c>
      <c r="F165" s="101">
        <v>2</v>
      </c>
      <c r="G165" s="101">
        <v>2.4</v>
      </c>
      <c r="H165" s="101">
        <v>0.4</v>
      </c>
      <c r="I165" s="101">
        <v>2</v>
      </c>
      <c r="J165" s="101">
        <v>3.2</v>
      </c>
      <c r="K165" s="101">
        <v>1</v>
      </c>
      <c r="L165" s="101">
        <v>3.8</v>
      </c>
      <c r="M165" s="101">
        <v>3.8</v>
      </c>
      <c r="N165" s="101">
        <v>1.2</v>
      </c>
      <c r="O165" s="101">
        <v>0</v>
      </c>
      <c r="P165" s="101">
        <v>0</v>
      </c>
      <c r="Q165" s="101">
        <v>1</v>
      </c>
      <c r="R165" s="101">
        <v>0</v>
      </c>
      <c r="S165" s="107">
        <v>0</v>
      </c>
      <c r="T165" s="107">
        <v>0</v>
      </c>
      <c r="U165" s="107">
        <v>0</v>
      </c>
      <c r="V165" s="107">
        <v>1</v>
      </c>
      <c r="W165" s="107">
        <v>2</v>
      </c>
      <c r="X165" s="107">
        <v>1.8</v>
      </c>
      <c r="Y165" s="107">
        <v>1</v>
      </c>
      <c r="Z165" s="107">
        <v>1</v>
      </c>
      <c r="AA165" s="107">
        <v>0</v>
      </c>
      <c r="AB165" s="107">
        <v>0</v>
      </c>
      <c r="AC165" s="107">
        <v>0</v>
      </c>
      <c r="AD165" s="107">
        <v>0</v>
      </c>
      <c r="AE165" s="107">
        <v>0</v>
      </c>
      <c r="AF165" s="107">
        <v>0</v>
      </c>
    </row>
    <row r="166" spans="1:32" x14ac:dyDescent="0.45">
      <c r="A166" s="3" t="s">
        <v>217</v>
      </c>
      <c r="B166" s="3" t="s">
        <v>165</v>
      </c>
      <c r="C166" s="3" t="s">
        <v>378</v>
      </c>
      <c r="D166" s="101">
        <v>47.8</v>
      </c>
      <c r="E166" s="101">
        <v>0</v>
      </c>
      <c r="F166" s="101">
        <v>1</v>
      </c>
      <c r="G166" s="101">
        <v>4.2</v>
      </c>
      <c r="H166" s="101">
        <v>1.2</v>
      </c>
      <c r="I166" s="101">
        <v>1.4</v>
      </c>
      <c r="J166" s="101">
        <v>2.4</v>
      </c>
      <c r="K166" s="101">
        <v>1</v>
      </c>
      <c r="L166" s="101">
        <v>4</v>
      </c>
      <c r="M166" s="101">
        <v>5</v>
      </c>
      <c r="N166" s="101">
        <v>2</v>
      </c>
      <c r="O166" s="101">
        <v>2</v>
      </c>
      <c r="P166" s="101">
        <v>1</v>
      </c>
      <c r="Q166" s="101">
        <v>0</v>
      </c>
      <c r="R166" s="101">
        <v>1</v>
      </c>
      <c r="S166" s="107">
        <v>0</v>
      </c>
      <c r="T166" s="107">
        <v>4.2</v>
      </c>
      <c r="U166" s="107">
        <v>4.4000000000000004</v>
      </c>
      <c r="V166" s="107">
        <v>2.2000000000000002</v>
      </c>
      <c r="W166" s="107">
        <v>6</v>
      </c>
      <c r="X166" s="107">
        <v>2</v>
      </c>
      <c r="Y166" s="107">
        <v>0</v>
      </c>
      <c r="Z166" s="107">
        <v>2.8</v>
      </c>
      <c r="AA166" s="107">
        <v>0</v>
      </c>
      <c r="AB166" s="107">
        <v>0</v>
      </c>
      <c r="AC166" s="107">
        <v>0</v>
      </c>
      <c r="AD166" s="107">
        <v>0</v>
      </c>
      <c r="AE166" s="107">
        <v>0</v>
      </c>
      <c r="AF166" s="107">
        <v>0</v>
      </c>
    </row>
    <row r="167" spans="1:32" x14ac:dyDescent="0.45">
      <c r="A167" s="3" t="s">
        <v>217</v>
      </c>
      <c r="B167" s="3" t="s">
        <v>165</v>
      </c>
      <c r="C167" s="3" t="s">
        <v>379</v>
      </c>
      <c r="D167" s="101">
        <v>26</v>
      </c>
      <c r="E167" s="101">
        <v>0</v>
      </c>
      <c r="F167" s="101">
        <v>1</v>
      </c>
      <c r="G167" s="101">
        <v>2.8</v>
      </c>
      <c r="H167" s="101">
        <v>2.6</v>
      </c>
      <c r="I167" s="101">
        <v>0</v>
      </c>
      <c r="J167" s="101">
        <v>4.8</v>
      </c>
      <c r="K167" s="101">
        <v>2</v>
      </c>
      <c r="L167" s="101">
        <v>1.8</v>
      </c>
      <c r="M167" s="101">
        <v>2.8</v>
      </c>
      <c r="N167" s="101">
        <v>0</v>
      </c>
      <c r="O167" s="101">
        <v>2</v>
      </c>
      <c r="P167" s="101">
        <v>0</v>
      </c>
      <c r="Q167" s="101">
        <v>0</v>
      </c>
      <c r="R167" s="101">
        <v>1</v>
      </c>
      <c r="S167" s="107">
        <v>0</v>
      </c>
      <c r="T167" s="107">
        <v>1</v>
      </c>
      <c r="U167" s="107">
        <v>1.2</v>
      </c>
      <c r="V167" s="107">
        <v>0</v>
      </c>
      <c r="W167" s="107">
        <v>1</v>
      </c>
      <c r="X167" s="107">
        <v>2</v>
      </c>
      <c r="Y167" s="107">
        <v>0</v>
      </c>
      <c r="Z167" s="107">
        <v>0</v>
      </c>
      <c r="AA167" s="107">
        <v>0</v>
      </c>
      <c r="AB167" s="107">
        <v>0</v>
      </c>
      <c r="AC167" s="107">
        <v>0</v>
      </c>
      <c r="AD167" s="107">
        <v>0</v>
      </c>
      <c r="AE167" s="107">
        <v>0</v>
      </c>
      <c r="AF167" s="107">
        <v>0</v>
      </c>
    </row>
    <row r="168" spans="1:32" x14ac:dyDescent="0.45">
      <c r="A168" s="3" t="s">
        <v>217</v>
      </c>
      <c r="B168" s="3" t="s">
        <v>165</v>
      </c>
      <c r="C168" s="3" t="s">
        <v>380</v>
      </c>
      <c r="D168" s="101">
        <v>0</v>
      </c>
      <c r="E168" s="101">
        <v>0</v>
      </c>
      <c r="F168" s="101"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7">
        <v>0</v>
      </c>
      <c r="T168" s="107">
        <v>0</v>
      </c>
      <c r="U168" s="107">
        <v>0</v>
      </c>
      <c r="V168" s="107">
        <v>0</v>
      </c>
      <c r="W168" s="107">
        <v>0</v>
      </c>
      <c r="X168" s="107">
        <v>0</v>
      </c>
      <c r="Y168" s="107">
        <v>0</v>
      </c>
      <c r="Z168" s="107">
        <v>0</v>
      </c>
      <c r="AA168" s="107">
        <v>0</v>
      </c>
      <c r="AB168" s="107">
        <v>0</v>
      </c>
      <c r="AC168" s="107">
        <v>0</v>
      </c>
      <c r="AD168" s="107">
        <v>0</v>
      </c>
      <c r="AE168" s="107">
        <v>0</v>
      </c>
      <c r="AF168" s="107">
        <v>0</v>
      </c>
    </row>
    <row r="169" spans="1:32" x14ac:dyDescent="0.45">
      <c r="A169" s="3" t="s">
        <v>217</v>
      </c>
      <c r="B169" s="3" t="s">
        <v>165</v>
      </c>
      <c r="C169" s="3" t="s">
        <v>381</v>
      </c>
      <c r="D169" s="101">
        <v>46</v>
      </c>
      <c r="E169" s="101">
        <v>0</v>
      </c>
      <c r="F169" s="101">
        <v>2</v>
      </c>
      <c r="G169" s="101">
        <v>3.2</v>
      </c>
      <c r="H169" s="101">
        <v>0.4</v>
      </c>
      <c r="I169" s="101">
        <v>2</v>
      </c>
      <c r="J169" s="101">
        <v>5</v>
      </c>
      <c r="K169" s="101">
        <v>2.8</v>
      </c>
      <c r="L169" s="101">
        <v>2.2000000000000002</v>
      </c>
      <c r="M169" s="101">
        <v>4.2</v>
      </c>
      <c r="N169" s="101">
        <v>4</v>
      </c>
      <c r="O169" s="101">
        <v>2</v>
      </c>
      <c r="P169" s="101">
        <v>2</v>
      </c>
      <c r="Q169" s="101">
        <v>0</v>
      </c>
      <c r="R169" s="101">
        <v>0</v>
      </c>
      <c r="S169" s="107">
        <v>0</v>
      </c>
      <c r="T169" s="107">
        <v>4</v>
      </c>
      <c r="U169" s="107">
        <v>2</v>
      </c>
      <c r="V169" s="107">
        <v>0.2</v>
      </c>
      <c r="W169" s="107">
        <v>3.2</v>
      </c>
      <c r="X169" s="107">
        <v>3</v>
      </c>
      <c r="Y169" s="107">
        <v>1.8</v>
      </c>
      <c r="Z169" s="107">
        <v>1</v>
      </c>
      <c r="AA169" s="107">
        <v>0</v>
      </c>
      <c r="AB169" s="107">
        <v>0</v>
      </c>
      <c r="AC169" s="107">
        <v>1</v>
      </c>
      <c r="AD169" s="107">
        <v>0</v>
      </c>
      <c r="AE169" s="107">
        <v>0</v>
      </c>
      <c r="AF169" s="107">
        <v>0</v>
      </c>
    </row>
    <row r="170" spans="1:32" x14ac:dyDescent="0.45">
      <c r="A170" s="3" t="s">
        <v>217</v>
      </c>
      <c r="B170" s="3" t="s">
        <v>165</v>
      </c>
      <c r="C170" s="3" t="s">
        <v>382</v>
      </c>
      <c r="D170" s="101">
        <v>242.6</v>
      </c>
      <c r="E170" s="101">
        <v>0</v>
      </c>
      <c r="F170" s="101">
        <v>8.4</v>
      </c>
      <c r="G170" s="101">
        <v>18.8</v>
      </c>
      <c r="H170" s="101">
        <v>21.6</v>
      </c>
      <c r="I170" s="101">
        <v>7.6</v>
      </c>
      <c r="J170" s="101">
        <v>11.2</v>
      </c>
      <c r="K170" s="101">
        <v>15</v>
      </c>
      <c r="L170" s="101">
        <v>13.2</v>
      </c>
      <c r="M170" s="101">
        <v>16.2</v>
      </c>
      <c r="N170" s="101">
        <v>7</v>
      </c>
      <c r="O170" s="101">
        <v>4</v>
      </c>
      <c r="P170" s="101">
        <v>1</v>
      </c>
      <c r="Q170" s="101">
        <v>1</v>
      </c>
      <c r="R170" s="101">
        <v>0</v>
      </c>
      <c r="S170" s="107">
        <v>0</v>
      </c>
      <c r="T170" s="107">
        <v>7.8</v>
      </c>
      <c r="U170" s="107">
        <v>23</v>
      </c>
      <c r="V170" s="107">
        <v>28.2</v>
      </c>
      <c r="W170" s="107">
        <v>25.4</v>
      </c>
      <c r="X170" s="107">
        <v>17.2</v>
      </c>
      <c r="Y170" s="107">
        <v>5.8</v>
      </c>
      <c r="Z170" s="107">
        <v>6.2</v>
      </c>
      <c r="AA170" s="107">
        <v>3</v>
      </c>
      <c r="AB170" s="107">
        <v>1</v>
      </c>
      <c r="AC170" s="107">
        <v>0</v>
      </c>
      <c r="AD170" s="107">
        <v>0</v>
      </c>
      <c r="AE170" s="107">
        <v>0</v>
      </c>
      <c r="AF170" s="107">
        <v>0</v>
      </c>
    </row>
    <row r="171" spans="1:32" x14ac:dyDescent="0.45">
      <c r="A171" s="2" t="s">
        <v>215</v>
      </c>
      <c r="B171" s="2" t="s">
        <v>166</v>
      </c>
      <c r="C171" s="2" t="s">
        <v>383</v>
      </c>
      <c r="D171" s="100">
        <v>137.19999999999999</v>
      </c>
      <c r="E171" s="100">
        <v>0</v>
      </c>
      <c r="F171" s="100">
        <v>7</v>
      </c>
      <c r="G171" s="100">
        <v>6</v>
      </c>
      <c r="H171" s="100">
        <v>8.1999999999999993</v>
      </c>
      <c r="I171" s="100">
        <v>9</v>
      </c>
      <c r="J171" s="100">
        <v>10</v>
      </c>
      <c r="K171" s="100">
        <v>7.2</v>
      </c>
      <c r="L171" s="100">
        <v>7</v>
      </c>
      <c r="M171" s="100">
        <v>13</v>
      </c>
      <c r="N171" s="100">
        <v>13</v>
      </c>
      <c r="O171" s="100">
        <v>6</v>
      </c>
      <c r="P171" s="100">
        <v>3</v>
      </c>
      <c r="Q171" s="100">
        <v>0</v>
      </c>
      <c r="R171" s="100">
        <v>2</v>
      </c>
      <c r="S171" s="106">
        <v>0</v>
      </c>
      <c r="T171" s="106">
        <v>9</v>
      </c>
      <c r="U171" s="106">
        <v>10</v>
      </c>
      <c r="V171" s="106">
        <v>6</v>
      </c>
      <c r="W171" s="106">
        <v>4</v>
      </c>
      <c r="X171" s="106">
        <v>7.8</v>
      </c>
      <c r="Y171" s="106">
        <v>3</v>
      </c>
      <c r="Z171" s="106">
        <v>4</v>
      </c>
      <c r="AA171" s="106">
        <v>1</v>
      </c>
      <c r="AB171" s="106">
        <v>1</v>
      </c>
      <c r="AC171" s="106">
        <v>0</v>
      </c>
      <c r="AD171" s="106">
        <v>0</v>
      </c>
      <c r="AE171" s="106">
        <v>0</v>
      </c>
      <c r="AF171" s="106">
        <v>0</v>
      </c>
    </row>
    <row r="172" spans="1:32" x14ac:dyDescent="0.45">
      <c r="A172" s="3" t="s">
        <v>217</v>
      </c>
      <c r="B172" s="3" t="s">
        <v>166</v>
      </c>
      <c r="C172" s="3" t="s">
        <v>384</v>
      </c>
      <c r="D172" s="101">
        <v>52</v>
      </c>
      <c r="E172" s="101">
        <v>0</v>
      </c>
      <c r="F172" s="101">
        <v>0</v>
      </c>
      <c r="G172" s="101">
        <v>2</v>
      </c>
      <c r="H172" s="101">
        <v>4.2</v>
      </c>
      <c r="I172" s="101">
        <v>4</v>
      </c>
      <c r="J172" s="101">
        <v>5.8</v>
      </c>
      <c r="K172" s="101">
        <v>5</v>
      </c>
      <c r="L172" s="101">
        <v>2</v>
      </c>
      <c r="M172" s="101">
        <v>4</v>
      </c>
      <c r="N172" s="101">
        <v>8</v>
      </c>
      <c r="O172" s="101">
        <v>2</v>
      </c>
      <c r="P172" s="101">
        <v>2</v>
      </c>
      <c r="Q172" s="101">
        <v>0</v>
      </c>
      <c r="R172" s="101">
        <v>1</v>
      </c>
      <c r="S172" s="107">
        <v>0</v>
      </c>
      <c r="T172" s="107">
        <v>1</v>
      </c>
      <c r="U172" s="107">
        <v>2.2000000000000002</v>
      </c>
      <c r="V172" s="107">
        <v>1</v>
      </c>
      <c r="W172" s="107">
        <v>2</v>
      </c>
      <c r="X172" s="107">
        <v>3.8</v>
      </c>
      <c r="Y172" s="107">
        <v>0</v>
      </c>
      <c r="Z172" s="107">
        <v>2</v>
      </c>
      <c r="AA172" s="107">
        <v>0</v>
      </c>
      <c r="AB172" s="107">
        <v>0</v>
      </c>
      <c r="AC172" s="107">
        <v>0</v>
      </c>
      <c r="AD172" s="107">
        <v>0</v>
      </c>
      <c r="AE172" s="107">
        <v>0</v>
      </c>
      <c r="AF172" s="107">
        <v>0</v>
      </c>
    </row>
    <row r="173" spans="1:32" x14ac:dyDescent="0.45">
      <c r="A173" s="3" t="s">
        <v>217</v>
      </c>
      <c r="B173" s="3" t="s">
        <v>166</v>
      </c>
      <c r="C173" s="3" t="s">
        <v>385</v>
      </c>
      <c r="D173" s="101">
        <v>53.6</v>
      </c>
      <c r="E173" s="101">
        <v>0</v>
      </c>
      <c r="F173" s="101">
        <v>6</v>
      </c>
      <c r="G173" s="101">
        <v>3</v>
      </c>
      <c r="H173" s="101">
        <v>3</v>
      </c>
      <c r="I173" s="101">
        <v>4</v>
      </c>
      <c r="J173" s="101">
        <v>2.2000000000000002</v>
      </c>
      <c r="K173" s="101">
        <v>1.2</v>
      </c>
      <c r="L173" s="101">
        <v>1</v>
      </c>
      <c r="M173" s="101">
        <v>3</v>
      </c>
      <c r="N173" s="101">
        <v>3</v>
      </c>
      <c r="O173" s="101">
        <v>1</v>
      </c>
      <c r="P173" s="101">
        <v>0</v>
      </c>
      <c r="Q173" s="101">
        <v>0</v>
      </c>
      <c r="R173" s="101">
        <v>0</v>
      </c>
      <c r="S173" s="107">
        <v>0</v>
      </c>
      <c r="T173" s="107">
        <v>8</v>
      </c>
      <c r="U173" s="107">
        <v>7</v>
      </c>
      <c r="V173" s="107">
        <v>4.2</v>
      </c>
      <c r="W173" s="107">
        <v>1</v>
      </c>
      <c r="X173" s="107">
        <v>3</v>
      </c>
      <c r="Y173" s="107">
        <v>1</v>
      </c>
      <c r="Z173" s="107">
        <v>1</v>
      </c>
      <c r="AA173" s="107">
        <v>1</v>
      </c>
      <c r="AB173" s="107">
        <v>0</v>
      </c>
      <c r="AC173" s="107">
        <v>0</v>
      </c>
      <c r="AD173" s="107">
        <v>0</v>
      </c>
      <c r="AE173" s="107">
        <v>0</v>
      </c>
      <c r="AF173" s="107">
        <v>0</v>
      </c>
    </row>
    <row r="174" spans="1:32" x14ac:dyDescent="0.45">
      <c r="A174" s="3" t="s">
        <v>217</v>
      </c>
      <c r="B174" s="3" t="s">
        <v>166</v>
      </c>
      <c r="C174" s="3" t="s">
        <v>386</v>
      </c>
      <c r="D174" s="101">
        <v>29.6</v>
      </c>
      <c r="E174" s="101">
        <v>0</v>
      </c>
      <c r="F174" s="101">
        <v>1</v>
      </c>
      <c r="G174" s="101">
        <v>1</v>
      </c>
      <c r="H174" s="101">
        <v>1</v>
      </c>
      <c r="I174" s="101">
        <v>1</v>
      </c>
      <c r="J174" s="101">
        <v>2</v>
      </c>
      <c r="K174" s="101">
        <v>1</v>
      </c>
      <c r="L174" s="101">
        <v>4</v>
      </c>
      <c r="M174" s="101">
        <v>5</v>
      </c>
      <c r="N174" s="101">
        <v>2</v>
      </c>
      <c r="O174" s="101">
        <v>2</v>
      </c>
      <c r="P174" s="101">
        <v>1</v>
      </c>
      <c r="Q174" s="101">
        <v>0</v>
      </c>
      <c r="R174" s="101">
        <v>1</v>
      </c>
      <c r="S174" s="107">
        <v>0</v>
      </c>
      <c r="T174" s="107">
        <v>0</v>
      </c>
      <c r="U174" s="107">
        <v>0.8</v>
      </c>
      <c r="V174" s="107">
        <v>0.8</v>
      </c>
      <c r="W174" s="107">
        <v>1</v>
      </c>
      <c r="X174" s="107">
        <v>1</v>
      </c>
      <c r="Y174" s="107">
        <v>2</v>
      </c>
      <c r="Z174" s="107">
        <v>1</v>
      </c>
      <c r="AA174" s="107">
        <v>0</v>
      </c>
      <c r="AB174" s="107">
        <v>1</v>
      </c>
      <c r="AC174" s="107">
        <v>0</v>
      </c>
      <c r="AD174" s="107">
        <v>0</v>
      </c>
      <c r="AE174" s="107">
        <v>0</v>
      </c>
      <c r="AF174" s="107">
        <v>0</v>
      </c>
    </row>
    <row r="175" spans="1:32" x14ac:dyDescent="0.45">
      <c r="A175" s="3" t="s">
        <v>217</v>
      </c>
      <c r="B175" s="3" t="s">
        <v>166</v>
      </c>
      <c r="C175" s="3" t="s">
        <v>387</v>
      </c>
      <c r="D175" s="101">
        <v>2</v>
      </c>
      <c r="E175" s="101">
        <v>0</v>
      </c>
      <c r="F175" s="101"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1</v>
      </c>
      <c r="N175" s="101">
        <v>0</v>
      </c>
      <c r="O175" s="101">
        <v>1</v>
      </c>
      <c r="P175" s="101">
        <v>0</v>
      </c>
      <c r="Q175" s="101">
        <v>0</v>
      </c>
      <c r="R175" s="101">
        <v>0</v>
      </c>
      <c r="S175" s="107">
        <v>0</v>
      </c>
      <c r="T175" s="107">
        <v>0</v>
      </c>
      <c r="U175" s="107">
        <v>0</v>
      </c>
      <c r="V175" s="107">
        <v>0</v>
      </c>
      <c r="W175" s="107">
        <v>0</v>
      </c>
      <c r="X175" s="107">
        <v>0</v>
      </c>
      <c r="Y175" s="107">
        <v>0</v>
      </c>
      <c r="Z175" s="107">
        <v>0</v>
      </c>
      <c r="AA175" s="107">
        <v>0</v>
      </c>
      <c r="AB175" s="107">
        <v>0</v>
      </c>
      <c r="AC175" s="107">
        <v>0</v>
      </c>
      <c r="AD175" s="107">
        <v>0</v>
      </c>
      <c r="AE175" s="107">
        <v>0</v>
      </c>
      <c r="AF175" s="107">
        <v>0</v>
      </c>
    </row>
    <row r="176" spans="1:32" x14ac:dyDescent="0.45">
      <c r="A176" s="2" t="s">
        <v>215</v>
      </c>
      <c r="B176" s="2" t="s">
        <v>167</v>
      </c>
      <c r="C176" s="2" t="s">
        <v>388</v>
      </c>
      <c r="D176" s="100">
        <v>108.2</v>
      </c>
      <c r="E176" s="100">
        <v>0</v>
      </c>
      <c r="F176" s="100">
        <v>2</v>
      </c>
      <c r="G176" s="100">
        <v>9.4</v>
      </c>
      <c r="H176" s="100">
        <v>7.2</v>
      </c>
      <c r="I176" s="100">
        <v>6.8</v>
      </c>
      <c r="J176" s="100">
        <v>9.8000000000000007</v>
      </c>
      <c r="K176" s="100">
        <v>5</v>
      </c>
      <c r="L176" s="100">
        <v>6</v>
      </c>
      <c r="M176" s="100">
        <v>7</v>
      </c>
      <c r="N176" s="100">
        <v>5</v>
      </c>
      <c r="O176" s="100">
        <v>3</v>
      </c>
      <c r="P176" s="100">
        <v>1</v>
      </c>
      <c r="Q176" s="100">
        <v>0</v>
      </c>
      <c r="R176" s="100">
        <v>0</v>
      </c>
      <c r="S176" s="106">
        <v>0</v>
      </c>
      <c r="T176" s="106">
        <v>7</v>
      </c>
      <c r="U176" s="106">
        <v>13.2</v>
      </c>
      <c r="V176" s="106">
        <v>9.4</v>
      </c>
      <c r="W176" s="106">
        <v>7.2</v>
      </c>
      <c r="X176" s="106">
        <v>0</v>
      </c>
      <c r="Y176" s="106">
        <v>4</v>
      </c>
      <c r="Z176" s="106">
        <v>1</v>
      </c>
      <c r="AA176" s="106">
        <v>3</v>
      </c>
      <c r="AB176" s="106">
        <v>0.2</v>
      </c>
      <c r="AC176" s="106">
        <v>1</v>
      </c>
      <c r="AD176" s="106">
        <v>0</v>
      </c>
      <c r="AE176" s="106">
        <v>0</v>
      </c>
      <c r="AF176" s="106">
        <v>0</v>
      </c>
    </row>
    <row r="177" spans="1:32" x14ac:dyDescent="0.45">
      <c r="A177" s="3" t="s">
        <v>217</v>
      </c>
      <c r="B177" s="3" t="s">
        <v>167</v>
      </c>
      <c r="C177" s="3" t="s">
        <v>389</v>
      </c>
      <c r="D177" s="101">
        <v>50.2</v>
      </c>
      <c r="E177" s="101">
        <v>0</v>
      </c>
      <c r="F177" s="101">
        <v>1</v>
      </c>
      <c r="G177" s="101">
        <v>3.8</v>
      </c>
      <c r="H177" s="101">
        <v>3</v>
      </c>
      <c r="I177" s="101">
        <v>4.8</v>
      </c>
      <c r="J177" s="101">
        <v>4.5999999999999996</v>
      </c>
      <c r="K177" s="101">
        <v>2</v>
      </c>
      <c r="L177" s="101">
        <v>3</v>
      </c>
      <c r="M177" s="101">
        <v>2</v>
      </c>
      <c r="N177" s="101">
        <v>1</v>
      </c>
      <c r="O177" s="101">
        <v>0</v>
      </c>
      <c r="P177" s="101">
        <v>0</v>
      </c>
      <c r="Q177" s="101">
        <v>0</v>
      </c>
      <c r="R177" s="101">
        <v>0</v>
      </c>
      <c r="S177" s="107">
        <v>0</v>
      </c>
      <c r="T177" s="107">
        <v>2.8</v>
      </c>
      <c r="U177" s="107">
        <v>7</v>
      </c>
      <c r="V177" s="107">
        <v>8.1999999999999993</v>
      </c>
      <c r="W177" s="107">
        <v>3</v>
      </c>
      <c r="X177" s="107">
        <v>0</v>
      </c>
      <c r="Y177" s="107">
        <v>1</v>
      </c>
      <c r="Z177" s="107">
        <v>1</v>
      </c>
      <c r="AA177" s="107">
        <v>2</v>
      </c>
      <c r="AB177" s="107">
        <v>0</v>
      </c>
      <c r="AC177" s="107">
        <v>0</v>
      </c>
      <c r="AD177" s="107">
        <v>0</v>
      </c>
      <c r="AE177" s="107">
        <v>0</v>
      </c>
      <c r="AF177" s="107">
        <v>0</v>
      </c>
    </row>
    <row r="178" spans="1:32" x14ac:dyDescent="0.45">
      <c r="A178" s="3" t="s">
        <v>217</v>
      </c>
      <c r="B178" s="3" t="s">
        <v>167</v>
      </c>
      <c r="C178" s="3" t="s">
        <v>390</v>
      </c>
      <c r="D178" s="101">
        <v>25</v>
      </c>
      <c r="E178" s="101">
        <v>0</v>
      </c>
      <c r="F178" s="101">
        <v>1</v>
      </c>
      <c r="G178" s="101">
        <v>2.2000000000000002</v>
      </c>
      <c r="H178" s="101">
        <v>3.2</v>
      </c>
      <c r="I178" s="101">
        <v>0</v>
      </c>
      <c r="J178" s="101">
        <v>2</v>
      </c>
      <c r="K178" s="101">
        <v>1</v>
      </c>
      <c r="L178" s="101">
        <v>3</v>
      </c>
      <c r="M178" s="101">
        <v>0</v>
      </c>
      <c r="N178" s="101">
        <v>2</v>
      </c>
      <c r="O178" s="101">
        <v>0</v>
      </c>
      <c r="P178" s="101">
        <v>1</v>
      </c>
      <c r="Q178" s="101">
        <v>0</v>
      </c>
      <c r="R178" s="101">
        <v>0</v>
      </c>
      <c r="S178" s="107">
        <v>0</v>
      </c>
      <c r="T178" s="107">
        <v>3.2</v>
      </c>
      <c r="U178" s="107">
        <v>2.2000000000000002</v>
      </c>
      <c r="V178" s="107">
        <v>0.2</v>
      </c>
      <c r="W178" s="107">
        <v>2</v>
      </c>
      <c r="X178" s="107">
        <v>0</v>
      </c>
      <c r="Y178" s="107">
        <v>2</v>
      </c>
      <c r="Z178" s="107">
        <v>0</v>
      </c>
      <c r="AA178" s="107">
        <v>0</v>
      </c>
      <c r="AB178" s="107">
        <v>0</v>
      </c>
      <c r="AC178" s="107">
        <v>0</v>
      </c>
      <c r="AD178" s="107">
        <v>0</v>
      </c>
      <c r="AE178" s="107">
        <v>0</v>
      </c>
      <c r="AF178" s="107">
        <v>0</v>
      </c>
    </row>
    <row r="179" spans="1:32" x14ac:dyDescent="0.45">
      <c r="A179" s="3" t="s">
        <v>217</v>
      </c>
      <c r="B179" s="3" t="s">
        <v>167</v>
      </c>
      <c r="C179" s="3" t="s">
        <v>391</v>
      </c>
      <c r="D179" s="101">
        <v>15.2</v>
      </c>
      <c r="E179" s="101">
        <v>0</v>
      </c>
      <c r="F179" s="101">
        <v>0</v>
      </c>
      <c r="G179" s="101">
        <v>1</v>
      </c>
      <c r="H179" s="101">
        <v>1</v>
      </c>
      <c r="I179" s="101">
        <v>1</v>
      </c>
      <c r="J179" s="101">
        <v>1.2</v>
      </c>
      <c r="K179" s="101">
        <v>0</v>
      </c>
      <c r="L179" s="101">
        <v>0</v>
      </c>
      <c r="M179" s="101">
        <v>3</v>
      </c>
      <c r="N179" s="101">
        <v>0</v>
      </c>
      <c r="O179" s="101">
        <v>2</v>
      </c>
      <c r="P179" s="101">
        <v>0</v>
      </c>
      <c r="Q179" s="101">
        <v>0</v>
      </c>
      <c r="R179" s="101">
        <v>0</v>
      </c>
      <c r="S179" s="107">
        <v>0</v>
      </c>
      <c r="T179" s="107">
        <v>0</v>
      </c>
      <c r="U179" s="107">
        <v>1</v>
      </c>
      <c r="V179" s="107">
        <v>1</v>
      </c>
      <c r="W179" s="107">
        <v>2</v>
      </c>
      <c r="X179" s="107">
        <v>0</v>
      </c>
      <c r="Y179" s="107">
        <v>1</v>
      </c>
      <c r="Z179" s="107">
        <v>0</v>
      </c>
      <c r="AA179" s="107">
        <v>0</v>
      </c>
      <c r="AB179" s="107">
        <v>0</v>
      </c>
      <c r="AC179" s="107">
        <v>1</v>
      </c>
      <c r="AD179" s="107">
        <v>0</v>
      </c>
      <c r="AE179" s="107">
        <v>0</v>
      </c>
      <c r="AF179" s="107">
        <v>0</v>
      </c>
    </row>
    <row r="180" spans="1:32" x14ac:dyDescent="0.45">
      <c r="A180" s="3" t="s">
        <v>217</v>
      </c>
      <c r="B180" s="3" t="s">
        <v>167</v>
      </c>
      <c r="C180" s="3" t="s">
        <v>392</v>
      </c>
      <c r="D180" s="101">
        <v>17.8</v>
      </c>
      <c r="E180" s="101">
        <v>0</v>
      </c>
      <c r="F180" s="101">
        <v>0</v>
      </c>
      <c r="G180" s="101">
        <v>2.4</v>
      </c>
      <c r="H180" s="101">
        <v>0</v>
      </c>
      <c r="I180" s="101">
        <v>1</v>
      </c>
      <c r="J180" s="101">
        <v>2</v>
      </c>
      <c r="K180" s="101">
        <v>2</v>
      </c>
      <c r="L180" s="101">
        <v>0</v>
      </c>
      <c r="M180" s="101">
        <v>2</v>
      </c>
      <c r="N180" s="101">
        <v>2</v>
      </c>
      <c r="O180" s="101">
        <v>1</v>
      </c>
      <c r="P180" s="101">
        <v>0</v>
      </c>
      <c r="Q180" s="101">
        <v>0</v>
      </c>
      <c r="R180" s="101">
        <v>0</v>
      </c>
      <c r="S180" s="107">
        <v>0</v>
      </c>
      <c r="T180" s="107">
        <v>1</v>
      </c>
      <c r="U180" s="107">
        <v>3</v>
      </c>
      <c r="V180" s="107">
        <v>0</v>
      </c>
      <c r="W180" s="107">
        <v>0.2</v>
      </c>
      <c r="X180" s="107">
        <v>0</v>
      </c>
      <c r="Y180" s="107">
        <v>0</v>
      </c>
      <c r="Z180" s="107">
        <v>0</v>
      </c>
      <c r="AA180" s="107">
        <v>1</v>
      </c>
      <c r="AB180" s="107">
        <v>0.2</v>
      </c>
      <c r="AC180" s="107">
        <v>0</v>
      </c>
      <c r="AD180" s="107">
        <v>0</v>
      </c>
      <c r="AE180" s="107">
        <v>0</v>
      </c>
      <c r="AF180" s="107">
        <v>0</v>
      </c>
    </row>
    <row r="181" spans="1:32" x14ac:dyDescent="0.45">
      <c r="A181" s="2" t="s">
        <v>215</v>
      </c>
      <c r="B181" s="2" t="s">
        <v>168</v>
      </c>
      <c r="C181" s="2" t="s">
        <v>393</v>
      </c>
      <c r="D181" s="100">
        <v>242.4</v>
      </c>
      <c r="E181" s="100">
        <v>0</v>
      </c>
      <c r="F181" s="100">
        <v>6</v>
      </c>
      <c r="G181" s="100">
        <v>14.6</v>
      </c>
      <c r="H181" s="100">
        <v>19.8</v>
      </c>
      <c r="I181" s="100">
        <v>9.1999999999999993</v>
      </c>
      <c r="J181" s="100">
        <v>17</v>
      </c>
      <c r="K181" s="100">
        <v>7.2</v>
      </c>
      <c r="L181" s="100">
        <v>22</v>
      </c>
      <c r="M181" s="100">
        <v>15</v>
      </c>
      <c r="N181" s="100">
        <v>11</v>
      </c>
      <c r="O181" s="100">
        <v>9</v>
      </c>
      <c r="P181" s="100">
        <v>2</v>
      </c>
      <c r="Q181" s="100">
        <v>3</v>
      </c>
      <c r="R181" s="100">
        <v>1</v>
      </c>
      <c r="S181" s="106">
        <v>0</v>
      </c>
      <c r="T181" s="106">
        <v>12</v>
      </c>
      <c r="U181" s="106">
        <v>22.8</v>
      </c>
      <c r="V181" s="106">
        <v>23</v>
      </c>
      <c r="W181" s="106">
        <v>20.8</v>
      </c>
      <c r="X181" s="106">
        <v>13</v>
      </c>
      <c r="Y181" s="106">
        <v>6</v>
      </c>
      <c r="Z181" s="106">
        <v>4</v>
      </c>
      <c r="AA181" s="106">
        <v>2</v>
      </c>
      <c r="AB181" s="106">
        <v>1</v>
      </c>
      <c r="AC181" s="106">
        <v>0</v>
      </c>
      <c r="AD181" s="106">
        <v>0</v>
      </c>
      <c r="AE181" s="106">
        <v>0</v>
      </c>
      <c r="AF181" s="106">
        <v>1</v>
      </c>
    </row>
    <row r="182" spans="1:32" x14ac:dyDescent="0.45">
      <c r="A182" s="3" t="s">
        <v>217</v>
      </c>
      <c r="B182" s="3" t="s">
        <v>168</v>
      </c>
      <c r="C182" s="3" t="s">
        <v>394</v>
      </c>
      <c r="D182" s="101">
        <v>8.1999999999999993</v>
      </c>
      <c r="E182" s="101">
        <v>0</v>
      </c>
      <c r="F182" s="101">
        <v>0</v>
      </c>
      <c r="G182" s="101">
        <v>1</v>
      </c>
      <c r="H182" s="101">
        <v>1</v>
      </c>
      <c r="I182" s="101">
        <v>0</v>
      </c>
      <c r="J182" s="101">
        <v>0.2</v>
      </c>
      <c r="K182" s="101">
        <v>0</v>
      </c>
      <c r="L182" s="101">
        <v>2</v>
      </c>
      <c r="M182" s="101">
        <v>0</v>
      </c>
      <c r="N182" s="101">
        <v>1</v>
      </c>
      <c r="O182" s="101">
        <v>0</v>
      </c>
      <c r="P182" s="101">
        <v>0</v>
      </c>
      <c r="Q182" s="101">
        <v>0</v>
      </c>
      <c r="R182" s="101">
        <v>0</v>
      </c>
      <c r="S182" s="107">
        <v>0</v>
      </c>
      <c r="T182" s="107">
        <v>2</v>
      </c>
      <c r="U182" s="107">
        <v>0</v>
      </c>
      <c r="V182" s="107">
        <v>0</v>
      </c>
      <c r="W182" s="107">
        <v>0</v>
      </c>
      <c r="X182" s="107">
        <v>0</v>
      </c>
      <c r="Y182" s="107">
        <v>1</v>
      </c>
      <c r="Z182" s="107">
        <v>0</v>
      </c>
      <c r="AA182" s="107">
        <v>0</v>
      </c>
      <c r="AB182" s="107">
        <v>0</v>
      </c>
      <c r="AC182" s="107">
        <v>0</v>
      </c>
      <c r="AD182" s="107">
        <v>0</v>
      </c>
      <c r="AE182" s="107">
        <v>0</v>
      </c>
      <c r="AF182" s="107">
        <v>0</v>
      </c>
    </row>
    <row r="183" spans="1:32" x14ac:dyDescent="0.45">
      <c r="A183" s="3" t="s">
        <v>217</v>
      </c>
      <c r="B183" s="3" t="s">
        <v>168</v>
      </c>
      <c r="C183" s="3" t="s">
        <v>395</v>
      </c>
      <c r="D183" s="101">
        <v>14.4</v>
      </c>
      <c r="E183" s="101">
        <v>0</v>
      </c>
      <c r="F183" s="101">
        <v>1</v>
      </c>
      <c r="G183" s="101">
        <v>1</v>
      </c>
      <c r="H183" s="101">
        <v>0</v>
      </c>
      <c r="I183" s="101">
        <v>0.2</v>
      </c>
      <c r="J183" s="101">
        <v>0</v>
      </c>
      <c r="K183" s="101">
        <v>2</v>
      </c>
      <c r="L183" s="101">
        <v>1</v>
      </c>
      <c r="M183" s="101">
        <v>2</v>
      </c>
      <c r="N183" s="101">
        <v>2</v>
      </c>
      <c r="O183" s="101">
        <v>0</v>
      </c>
      <c r="P183" s="101">
        <v>0</v>
      </c>
      <c r="Q183" s="101">
        <v>0</v>
      </c>
      <c r="R183" s="101">
        <v>1</v>
      </c>
      <c r="S183" s="107">
        <v>0</v>
      </c>
      <c r="T183" s="107">
        <v>1</v>
      </c>
      <c r="U183" s="107">
        <v>1</v>
      </c>
      <c r="V183" s="107">
        <v>1.2</v>
      </c>
      <c r="W183" s="107">
        <v>0</v>
      </c>
      <c r="X183" s="107">
        <v>0</v>
      </c>
      <c r="Y183" s="107">
        <v>0</v>
      </c>
      <c r="Z183" s="107">
        <v>1</v>
      </c>
      <c r="AA183" s="107">
        <v>0</v>
      </c>
      <c r="AB183" s="107">
        <v>0</v>
      </c>
      <c r="AC183" s="107">
        <v>0</v>
      </c>
      <c r="AD183" s="107">
        <v>0</v>
      </c>
      <c r="AE183" s="107">
        <v>0</v>
      </c>
      <c r="AF183" s="107">
        <v>0</v>
      </c>
    </row>
    <row r="184" spans="1:32" x14ac:dyDescent="0.45">
      <c r="A184" s="3" t="s">
        <v>217</v>
      </c>
      <c r="B184" s="3" t="s">
        <v>168</v>
      </c>
      <c r="C184" s="3" t="s">
        <v>396</v>
      </c>
      <c r="D184" s="101">
        <v>3.4</v>
      </c>
      <c r="E184" s="101">
        <v>0</v>
      </c>
      <c r="F184" s="101">
        <v>0</v>
      </c>
      <c r="G184" s="101">
        <v>0.2</v>
      </c>
      <c r="H184" s="101">
        <v>0</v>
      </c>
      <c r="I184" s="101">
        <v>0</v>
      </c>
      <c r="J184" s="101">
        <v>1</v>
      </c>
      <c r="K184" s="101">
        <v>0</v>
      </c>
      <c r="L184" s="101">
        <v>1</v>
      </c>
      <c r="M184" s="101">
        <v>1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7">
        <v>0</v>
      </c>
      <c r="T184" s="107">
        <v>0</v>
      </c>
      <c r="U184" s="107">
        <v>0.2</v>
      </c>
      <c r="V184" s="107">
        <v>0</v>
      </c>
      <c r="W184" s="107">
        <v>0</v>
      </c>
      <c r="X184" s="107">
        <v>0</v>
      </c>
      <c r="Y184" s="107">
        <v>0</v>
      </c>
      <c r="Z184" s="107">
        <v>0</v>
      </c>
      <c r="AA184" s="107">
        <v>0</v>
      </c>
      <c r="AB184" s="107">
        <v>0</v>
      </c>
      <c r="AC184" s="107">
        <v>0</v>
      </c>
      <c r="AD184" s="107">
        <v>0</v>
      </c>
      <c r="AE184" s="107">
        <v>0</v>
      </c>
      <c r="AF184" s="107">
        <v>0</v>
      </c>
    </row>
    <row r="185" spans="1:32" x14ac:dyDescent="0.45">
      <c r="A185" s="3" t="s">
        <v>217</v>
      </c>
      <c r="B185" s="3" t="s">
        <v>168</v>
      </c>
      <c r="C185" s="3" t="s">
        <v>397</v>
      </c>
      <c r="D185" s="101">
        <v>193.4</v>
      </c>
      <c r="E185" s="101">
        <v>0</v>
      </c>
      <c r="F185" s="101">
        <v>5</v>
      </c>
      <c r="G185" s="101">
        <v>11.2</v>
      </c>
      <c r="H185" s="101">
        <v>18.600000000000001</v>
      </c>
      <c r="I185" s="101">
        <v>8</v>
      </c>
      <c r="J185" s="101">
        <v>13.8</v>
      </c>
      <c r="K185" s="101">
        <v>5</v>
      </c>
      <c r="L185" s="101">
        <v>15</v>
      </c>
      <c r="M185" s="101">
        <v>9</v>
      </c>
      <c r="N185" s="101">
        <v>4</v>
      </c>
      <c r="O185" s="101">
        <v>7</v>
      </c>
      <c r="P185" s="101">
        <v>2</v>
      </c>
      <c r="Q185" s="101">
        <v>2</v>
      </c>
      <c r="R185" s="101">
        <v>0</v>
      </c>
      <c r="S185" s="107">
        <v>0</v>
      </c>
      <c r="T185" s="107">
        <v>8</v>
      </c>
      <c r="U185" s="107">
        <v>20.6</v>
      </c>
      <c r="V185" s="107">
        <v>21.8</v>
      </c>
      <c r="W185" s="107">
        <v>18.8</v>
      </c>
      <c r="X185" s="107">
        <v>11.6</v>
      </c>
      <c r="Y185" s="107">
        <v>5</v>
      </c>
      <c r="Z185" s="107">
        <v>3</v>
      </c>
      <c r="AA185" s="107">
        <v>2</v>
      </c>
      <c r="AB185" s="107">
        <v>1</v>
      </c>
      <c r="AC185" s="107">
        <v>0</v>
      </c>
      <c r="AD185" s="107">
        <v>0</v>
      </c>
      <c r="AE185" s="107">
        <v>0</v>
      </c>
      <c r="AF185" s="107">
        <v>1</v>
      </c>
    </row>
    <row r="186" spans="1:32" x14ac:dyDescent="0.45">
      <c r="A186" s="3" t="s">
        <v>217</v>
      </c>
      <c r="B186" s="3" t="s">
        <v>168</v>
      </c>
      <c r="C186" s="3" t="s">
        <v>398</v>
      </c>
      <c r="D186" s="101">
        <v>17.399999999999999</v>
      </c>
      <c r="E186" s="101">
        <v>0</v>
      </c>
      <c r="F186" s="101">
        <v>0</v>
      </c>
      <c r="G186" s="101">
        <v>0.2</v>
      </c>
      <c r="H186" s="101">
        <v>0</v>
      </c>
      <c r="I186" s="101">
        <v>1</v>
      </c>
      <c r="J186" s="101">
        <v>2</v>
      </c>
      <c r="K186" s="101">
        <v>0</v>
      </c>
      <c r="L186" s="101">
        <v>2</v>
      </c>
      <c r="M186" s="101">
        <v>3</v>
      </c>
      <c r="N186" s="101">
        <v>3</v>
      </c>
      <c r="O186" s="101">
        <v>2</v>
      </c>
      <c r="P186" s="101">
        <v>0</v>
      </c>
      <c r="Q186" s="101">
        <v>1</v>
      </c>
      <c r="R186" s="101">
        <v>0</v>
      </c>
      <c r="S186" s="107">
        <v>0</v>
      </c>
      <c r="T186" s="107">
        <v>1</v>
      </c>
      <c r="U186" s="107">
        <v>0</v>
      </c>
      <c r="V186" s="107">
        <v>0</v>
      </c>
      <c r="W186" s="107">
        <v>2</v>
      </c>
      <c r="X186" s="107">
        <v>0.2</v>
      </c>
      <c r="Y186" s="107">
        <v>0</v>
      </c>
      <c r="Z186" s="107">
        <v>0</v>
      </c>
      <c r="AA186" s="107">
        <v>0</v>
      </c>
      <c r="AB186" s="107">
        <v>0</v>
      </c>
      <c r="AC186" s="107">
        <v>0</v>
      </c>
      <c r="AD186" s="107">
        <v>0</v>
      </c>
      <c r="AE186" s="107">
        <v>0</v>
      </c>
      <c r="AF186" s="107">
        <v>0</v>
      </c>
    </row>
    <row r="187" spans="1:32" x14ac:dyDescent="0.45">
      <c r="A187" s="3" t="s">
        <v>217</v>
      </c>
      <c r="B187" s="3" t="s">
        <v>168</v>
      </c>
      <c r="C187" s="3" t="s">
        <v>399</v>
      </c>
      <c r="D187" s="101">
        <v>5.6</v>
      </c>
      <c r="E187" s="101">
        <v>0</v>
      </c>
      <c r="F187" s="101">
        <v>0</v>
      </c>
      <c r="G187" s="101">
        <v>1</v>
      </c>
      <c r="H187" s="101">
        <v>0.2</v>
      </c>
      <c r="I187" s="101">
        <v>0</v>
      </c>
      <c r="J187" s="101">
        <v>0</v>
      </c>
      <c r="K187" s="101">
        <v>0.2</v>
      </c>
      <c r="L187" s="101">
        <v>1</v>
      </c>
      <c r="M187" s="101">
        <v>0</v>
      </c>
      <c r="N187" s="101">
        <v>1</v>
      </c>
      <c r="O187" s="101">
        <v>0</v>
      </c>
      <c r="P187" s="101">
        <v>0</v>
      </c>
      <c r="Q187" s="101">
        <v>0</v>
      </c>
      <c r="R187" s="101">
        <v>0</v>
      </c>
      <c r="S187" s="107">
        <v>0</v>
      </c>
      <c r="T187" s="107">
        <v>0</v>
      </c>
      <c r="U187" s="107">
        <v>1</v>
      </c>
      <c r="V187" s="107">
        <v>0</v>
      </c>
      <c r="W187" s="107">
        <v>0</v>
      </c>
      <c r="X187" s="107">
        <v>1.2</v>
      </c>
      <c r="Y187" s="107">
        <v>0</v>
      </c>
      <c r="Z187" s="107">
        <v>0</v>
      </c>
      <c r="AA187" s="107">
        <v>0</v>
      </c>
      <c r="AB187" s="107">
        <v>0</v>
      </c>
      <c r="AC187" s="107">
        <v>0</v>
      </c>
      <c r="AD187" s="107">
        <v>0</v>
      </c>
      <c r="AE187" s="107">
        <v>0</v>
      </c>
      <c r="AF187" s="107">
        <v>0</v>
      </c>
    </row>
    <row r="188" spans="1:32" x14ac:dyDescent="0.45">
      <c r="A188" s="2" t="s">
        <v>215</v>
      </c>
      <c r="B188" s="2" t="s">
        <v>169</v>
      </c>
      <c r="C188" s="2" t="s">
        <v>400</v>
      </c>
      <c r="D188" s="100">
        <v>679.2</v>
      </c>
      <c r="E188" s="100">
        <v>0</v>
      </c>
      <c r="F188" s="100">
        <v>18.399999999999999</v>
      </c>
      <c r="G188" s="100">
        <v>37.6</v>
      </c>
      <c r="H188" s="100">
        <v>54.6</v>
      </c>
      <c r="I188" s="100">
        <v>45.2</v>
      </c>
      <c r="J188" s="100">
        <v>50.6</v>
      </c>
      <c r="K188" s="100">
        <v>44.6</v>
      </c>
      <c r="L188" s="100">
        <v>33.4</v>
      </c>
      <c r="M188" s="100">
        <v>41.8</v>
      </c>
      <c r="N188" s="100">
        <v>21.8</v>
      </c>
      <c r="O188" s="100">
        <v>19</v>
      </c>
      <c r="P188" s="100">
        <v>4</v>
      </c>
      <c r="Q188" s="100">
        <v>2</v>
      </c>
      <c r="R188" s="100">
        <v>1</v>
      </c>
      <c r="S188" s="106">
        <v>0</v>
      </c>
      <c r="T188" s="106">
        <v>44</v>
      </c>
      <c r="U188" s="106">
        <v>71.599999999999994</v>
      </c>
      <c r="V188" s="106">
        <v>71.2</v>
      </c>
      <c r="W188" s="106">
        <v>51</v>
      </c>
      <c r="X188" s="106">
        <v>30.4</v>
      </c>
      <c r="Y188" s="106">
        <v>20</v>
      </c>
      <c r="Z188" s="106">
        <v>9</v>
      </c>
      <c r="AA188" s="106">
        <v>2</v>
      </c>
      <c r="AB188" s="106">
        <v>2</v>
      </c>
      <c r="AC188" s="106">
        <v>0</v>
      </c>
      <c r="AD188" s="106">
        <v>1</v>
      </c>
      <c r="AE188" s="106">
        <v>0</v>
      </c>
      <c r="AF188" s="106">
        <v>3</v>
      </c>
    </row>
    <row r="189" spans="1:32" x14ac:dyDescent="0.45">
      <c r="A189" s="3" t="s">
        <v>217</v>
      </c>
      <c r="B189" s="3" t="s">
        <v>169</v>
      </c>
      <c r="C189" s="3" t="s">
        <v>401</v>
      </c>
      <c r="D189" s="101">
        <v>129.6</v>
      </c>
      <c r="E189" s="101">
        <v>0</v>
      </c>
      <c r="F189" s="101">
        <v>2</v>
      </c>
      <c r="G189" s="101">
        <v>7.8</v>
      </c>
      <c r="H189" s="101">
        <v>9.8000000000000007</v>
      </c>
      <c r="I189" s="101">
        <v>4</v>
      </c>
      <c r="J189" s="101">
        <v>5.2</v>
      </c>
      <c r="K189" s="101">
        <v>8.8000000000000007</v>
      </c>
      <c r="L189" s="101">
        <v>5</v>
      </c>
      <c r="M189" s="101">
        <v>8</v>
      </c>
      <c r="N189" s="101">
        <v>3</v>
      </c>
      <c r="O189" s="101">
        <v>0</v>
      </c>
      <c r="P189" s="101">
        <v>0</v>
      </c>
      <c r="Q189" s="101">
        <v>0</v>
      </c>
      <c r="R189" s="101">
        <v>0</v>
      </c>
      <c r="S189" s="107">
        <v>0</v>
      </c>
      <c r="T189" s="107">
        <v>8.8000000000000007</v>
      </c>
      <c r="U189" s="107">
        <v>22.6</v>
      </c>
      <c r="V189" s="107">
        <v>18</v>
      </c>
      <c r="W189" s="107">
        <v>12.2</v>
      </c>
      <c r="X189" s="107">
        <v>9.4</v>
      </c>
      <c r="Y189" s="107">
        <v>2</v>
      </c>
      <c r="Z189" s="107">
        <v>2</v>
      </c>
      <c r="AA189" s="107">
        <v>0</v>
      </c>
      <c r="AB189" s="107">
        <v>0</v>
      </c>
      <c r="AC189" s="107">
        <v>0</v>
      </c>
      <c r="AD189" s="107">
        <v>1</v>
      </c>
      <c r="AE189" s="107">
        <v>0</v>
      </c>
      <c r="AF189" s="107">
        <v>0</v>
      </c>
    </row>
    <row r="190" spans="1:32" x14ac:dyDescent="0.45">
      <c r="A190" s="3" t="s">
        <v>217</v>
      </c>
      <c r="B190" s="3" t="s">
        <v>169</v>
      </c>
      <c r="C190" s="3" t="s">
        <v>402</v>
      </c>
      <c r="D190" s="101">
        <v>60.2</v>
      </c>
      <c r="E190" s="101">
        <v>0</v>
      </c>
      <c r="F190" s="101">
        <v>2</v>
      </c>
      <c r="G190" s="101">
        <v>5</v>
      </c>
      <c r="H190" s="101">
        <v>6</v>
      </c>
      <c r="I190" s="101">
        <v>6.2</v>
      </c>
      <c r="J190" s="101">
        <v>9</v>
      </c>
      <c r="K190" s="101">
        <v>0.2</v>
      </c>
      <c r="L190" s="101">
        <v>3</v>
      </c>
      <c r="M190" s="101">
        <v>4</v>
      </c>
      <c r="N190" s="101">
        <v>0</v>
      </c>
      <c r="O190" s="101">
        <v>2.2000000000000002</v>
      </c>
      <c r="P190" s="101">
        <v>0</v>
      </c>
      <c r="Q190" s="101">
        <v>0</v>
      </c>
      <c r="R190" s="101">
        <v>0</v>
      </c>
      <c r="S190" s="107">
        <v>0</v>
      </c>
      <c r="T190" s="107">
        <v>5</v>
      </c>
      <c r="U190" s="107">
        <v>4.8</v>
      </c>
      <c r="V190" s="107">
        <v>8.6</v>
      </c>
      <c r="W190" s="107">
        <v>1</v>
      </c>
      <c r="X190" s="107">
        <v>1.2</v>
      </c>
      <c r="Y190" s="107">
        <v>1</v>
      </c>
      <c r="Z190" s="107">
        <v>0</v>
      </c>
      <c r="AA190" s="107">
        <v>0</v>
      </c>
      <c r="AB190" s="107">
        <v>0</v>
      </c>
      <c r="AC190" s="107">
        <v>0</v>
      </c>
      <c r="AD190" s="107">
        <v>0</v>
      </c>
      <c r="AE190" s="107">
        <v>0</v>
      </c>
      <c r="AF190" s="107">
        <v>1</v>
      </c>
    </row>
    <row r="191" spans="1:32" x14ac:dyDescent="0.45">
      <c r="A191" s="3" t="s">
        <v>217</v>
      </c>
      <c r="B191" s="3" t="s">
        <v>169</v>
      </c>
      <c r="C191" s="3" t="s">
        <v>403</v>
      </c>
      <c r="D191" s="101">
        <v>65.599999999999994</v>
      </c>
      <c r="E191" s="101">
        <v>0</v>
      </c>
      <c r="F191" s="101">
        <v>1</v>
      </c>
      <c r="G191" s="101">
        <v>4</v>
      </c>
      <c r="H191" s="101">
        <v>5.2</v>
      </c>
      <c r="I191" s="101">
        <v>1</v>
      </c>
      <c r="J191" s="101">
        <v>6.6</v>
      </c>
      <c r="K191" s="101">
        <v>6.6</v>
      </c>
      <c r="L191" s="101">
        <v>3</v>
      </c>
      <c r="M191" s="101">
        <v>5</v>
      </c>
      <c r="N191" s="101">
        <v>0</v>
      </c>
      <c r="O191" s="101">
        <v>3.8</v>
      </c>
      <c r="P191" s="101">
        <v>2</v>
      </c>
      <c r="Q191" s="101">
        <v>1</v>
      </c>
      <c r="R191" s="101">
        <v>0</v>
      </c>
      <c r="S191" s="107">
        <v>0</v>
      </c>
      <c r="T191" s="107">
        <v>3</v>
      </c>
      <c r="U191" s="107">
        <v>4.2</v>
      </c>
      <c r="V191" s="107">
        <v>5.6</v>
      </c>
      <c r="W191" s="107">
        <v>4</v>
      </c>
      <c r="X191" s="107">
        <v>5.8</v>
      </c>
      <c r="Y191" s="107">
        <v>2.8</v>
      </c>
      <c r="Z191" s="107">
        <v>1</v>
      </c>
      <c r="AA191" s="107">
        <v>0</v>
      </c>
      <c r="AB191" s="107">
        <v>0</v>
      </c>
      <c r="AC191" s="107">
        <v>0</v>
      </c>
      <c r="AD191" s="107">
        <v>0</v>
      </c>
      <c r="AE191" s="107">
        <v>0</v>
      </c>
      <c r="AF191" s="107">
        <v>0</v>
      </c>
    </row>
    <row r="192" spans="1:32" x14ac:dyDescent="0.45">
      <c r="A192" s="3" t="s">
        <v>217</v>
      </c>
      <c r="B192" s="3" t="s">
        <v>169</v>
      </c>
      <c r="C192" s="3" t="s">
        <v>404</v>
      </c>
      <c r="D192" s="101">
        <v>41.4</v>
      </c>
      <c r="E192" s="101">
        <v>0</v>
      </c>
      <c r="F192" s="101">
        <v>0.2</v>
      </c>
      <c r="G192" s="101">
        <v>1.2</v>
      </c>
      <c r="H192" s="101">
        <v>1.8</v>
      </c>
      <c r="I192" s="101">
        <v>4.5999999999999996</v>
      </c>
      <c r="J192" s="101">
        <v>2.8</v>
      </c>
      <c r="K192" s="101">
        <v>5</v>
      </c>
      <c r="L192" s="101">
        <v>2</v>
      </c>
      <c r="M192" s="101">
        <v>5</v>
      </c>
      <c r="N192" s="101">
        <v>1</v>
      </c>
      <c r="O192" s="101">
        <v>4</v>
      </c>
      <c r="P192" s="101">
        <v>0</v>
      </c>
      <c r="Q192" s="101">
        <v>0</v>
      </c>
      <c r="R192" s="101">
        <v>1</v>
      </c>
      <c r="S192" s="107">
        <v>0</v>
      </c>
      <c r="T192" s="107">
        <v>1</v>
      </c>
      <c r="U192" s="107">
        <v>0.2</v>
      </c>
      <c r="V192" s="107">
        <v>2.8</v>
      </c>
      <c r="W192" s="107">
        <v>5</v>
      </c>
      <c r="X192" s="107">
        <v>1</v>
      </c>
      <c r="Y192" s="107">
        <v>1.8</v>
      </c>
      <c r="Z192" s="107">
        <v>1</v>
      </c>
      <c r="AA192" s="107">
        <v>0</v>
      </c>
      <c r="AB192" s="107">
        <v>0</v>
      </c>
      <c r="AC192" s="107">
        <v>0</v>
      </c>
      <c r="AD192" s="107">
        <v>0</v>
      </c>
      <c r="AE192" s="107">
        <v>0</v>
      </c>
      <c r="AF192" s="107">
        <v>0</v>
      </c>
    </row>
    <row r="193" spans="1:32" x14ac:dyDescent="0.45">
      <c r="A193" s="3" t="s">
        <v>217</v>
      </c>
      <c r="B193" s="3" t="s">
        <v>169</v>
      </c>
      <c r="C193" s="3" t="s">
        <v>405</v>
      </c>
      <c r="D193" s="101">
        <v>40.200000000000003</v>
      </c>
      <c r="E193" s="101">
        <v>0</v>
      </c>
      <c r="F193" s="101">
        <v>2</v>
      </c>
      <c r="G193" s="101">
        <v>1.2</v>
      </c>
      <c r="H193" s="101">
        <v>5.2</v>
      </c>
      <c r="I193" s="101">
        <v>1</v>
      </c>
      <c r="J193" s="101">
        <v>3.6</v>
      </c>
      <c r="K193" s="101">
        <v>2</v>
      </c>
      <c r="L193" s="101">
        <v>3</v>
      </c>
      <c r="M193" s="101">
        <v>1</v>
      </c>
      <c r="N193" s="101">
        <v>1</v>
      </c>
      <c r="O193" s="101">
        <v>0</v>
      </c>
      <c r="P193" s="101">
        <v>0</v>
      </c>
      <c r="Q193" s="101">
        <v>0</v>
      </c>
      <c r="R193" s="101">
        <v>0</v>
      </c>
      <c r="S193" s="107">
        <v>0</v>
      </c>
      <c r="T193" s="107">
        <v>3.8</v>
      </c>
      <c r="U193" s="107">
        <v>4.2</v>
      </c>
      <c r="V193" s="107">
        <v>5.4</v>
      </c>
      <c r="W193" s="107">
        <v>0.8</v>
      </c>
      <c r="X193" s="107">
        <v>2</v>
      </c>
      <c r="Y193" s="107">
        <v>3</v>
      </c>
      <c r="Z193" s="107">
        <v>0</v>
      </c>
      <c r="AA193" s="107">
        <v>1</v>
      </c>
      <c r="AB193" s="107">
        <v>0</v>
      </c>
      <c r="AC193" s="107">
        <v>0</v>
      </c>
      <c r="AD193" s="107">
        <v>0</v>
      </c>
      <c r="AE193" s="107">
        <v>0</v>
      </c>
      <c r="AF193" s="107">
        <v>0</v>
      </c>
    </row>
    <row r="194" spans="1:32" x14ac:dyDescent="0.45">
      <c r="A194" s="3" t="s">
        <v>217</v>
      </c>
      <c r="B194" s="3" t="s">
        <v>169</v>
      </c>
      <c r="C194" s="3" t="s">
        <v>406</v>
      </c>
      <c r="D194" s="101">
        <v>58.8</v>
      </c>
      <c r="E194" s="101">
        <v>0</v>
      </c>
      <c r="F194" s="101">
        <v>0</v>
      </c>
      <c r="G194" s="101">
        <v>2</v>
      </c>
      <c r="H194" s="101">
        <v>5.2</v>
      </c>
      <c r="I194" s="101">
        <v>3.6</v>
      </c>
      <c r="J194" s="101">
        <v>1.8</v>
      </c>
      <c r="K194" s="101">
        <v>4</v>
      </c>
      <c r="L194" s="101">
        <v>6</v>
      </c>
      <c r="M194" s="101">
        <v>2.8</v>
      </c>
      <c r="N194" s="101">
        <v>3.8</v>
      </c>
      <c r="O194" s="101">
        <v>2</v>
      </c>
      <c r="P194" s="101">
        <v>2</v>
      </c>
      <c r="Q194" s="101">
        <v>1</v>
      </c>
      <c r="R194" s="101">
        <v>0</v>
      </c>
      <c r="S194" s="107">
        <v>0</v>
      </c>
      <c r="T194" s="107">
        <v>4.4000000000000004</v>
      </c>
      <c r="U194" s="107">
        <v>5.2</v>
      </c>
      <c r="V194" s="107">
        <v>4.2</v>
      </c>
      <c r="W194" s="107">
        <v>6</v>
      </c>
      <c r="X194" s="107">
        <v>1</v>
      </c>
      <c r="Y194" s="107">
        <v>2</v>
      </c>
      <c r="Z194" s="107">
        <v>0.8</v>
      </c>
      <c r="AA194" s="107">
        <v>1</v>
      </c>
      <c r="AB194" s="107">
        <v>0</v>
      </c>
      <c r="AC194" s="107">
        <v>0</v>
      </c>
      <c r="AD194" s="107">
        <v>0</v>
      </c>
      <c r="AE194" s="107">
        <v>0</v>
      </c>
      <c r="AF194" s="107">
        <v>0</v>
      </c>
    </row>
    <row r="195" spans="1:32" x14ac:dyDescent="0.45">
      <c r="A195" s="3" t="s">
        <v>217</v>
      </c>
      <c r="B195" s="3" t="s">
        <v>169</v>
      </c>
      <c r="C195" s="3" t="s">
        <v>407</v>
      </c>
      <c r="D195" s="101">
        <v>66.599999999999994</v>
      </c>
      <c r="E195" s="101">
        <v>0</v>
      </c>
      <c r="F195" s="101">
        <v>3</v>
      </c>
      <c r="G195" s="101">
        <v>4</v>
      </c>
      <c r="H195" s="101">
        <v>4</v>
      </c>
      <c r="I195" s="101">
        <v>6.8</v>
      </c>
      <c r="J195" s="101">
        <v>7</v>
      </c>
      <c r="K195" s="101">
        <v>5</v>
      </c>
      <c r="L195" s="101">
        <v>0.2</v>
      </c>
      <c r="M195" s="101">
        <v>6</v>
      </c>
      <c r="N195" s="101">
        <v>3</v>
      </c>
      <c r="O195" s="101">
        <v>2</v>
      </c>
      <c r="P195" s="101">
        <v>0</v>
      </c>
      <c r="Q195" s="101">
        <v>0</v>
      </c>
      <c r="R195" s="101">
        <v>0</v>
      </c>
      <c r="S195" s="107">
        <v>0</v>
      </c>
      <c r="T195" s="107">
        <v>2</v>
      </c>
      <c r="U195" s="107">
        <v>9</v>
      </c>
      <c r="V195" s="107">
        <v>5.8</v>
      </c>
      <c r="W195" s="107">
        <v>4.8</v>
      </c>
      <c r="X195" s="107">
        <v>0</v>
      </c>
      <c r="Y195" s="107">
        <v>2</v>
      </c>
      <c r="Z195" s="107">
        <v>1</v>
      </c>
      <c r="AA195" s="107">
        <v>0</v>
      </c>
      <c r="AB195" s="107">
        <v>1</v>
      </c>
      <c r="AC195" s="107">
        <v>0</v>
      </c>
      <c r="AD195" s="107">
        <v>0</v>
      </c>
      <c r="AE195" s="107">
        <v>0</v>
      </c>
      <c r="AF195" s="107">
        <v>0</v>
      </c>
    </row>
    <row r="196" spans="1:32" x14ac:dyDescent="0.45">
      <c r="A196" s="3" t="s">
        <v>217</v>
      </c>
      <c r="B196" s="3" t="s">
        <v>169</v>
      </c>
      <c r="C196" s="3" t="s">
        <v>408</v>
      </c>
      <c r="D196" s="101">
        <v>216.8</v>
      </c>
      <c r="E196" s="101">
        <v>0</v>
      </c>
      <c r="F196" s="101">
        <v>8.1999999999999993</v>
      </c>
      <c r="G196" s="101">
        <v>12.4</v>
      </c>
      <c r="H196" s="101">
        <v>17.399999999999999</v>
      </c>
      <c r="I196" s="101">
        <v>18</v>
      </c>
      <c r="J196" s="101">
        <v>14.6</v>
      </c>
      <c r="K196" s="101">
        <v>13</v>
      </c>
      <c r="L196" s="101">
        <v>11.2</v>
      </c>
      <c r="M196" s="101">
        <v>10</v>
      </c>
      <c r="N196" s="101">
        <v>10</v>
      </c>
      <c r="O196" s="101">
        <v>5</v>
      </c>
      <c r="P196" s="101">
        <v>0</v>
      </c>
      <c r="Q196" s="101">
        <v>0</v>
      </c>
      <c r="R196" s="101">
        <v>0</v>
      </c>
      <c r="S196" s="107">
        <v>0</v>
      </c>
      <c r="T196" s="107">
        <v>16</v>
      </c>
      <c r="U196" s="107">
        <v>21.4</v>
      </c>
      <c r="V196" s="107">
        <v>20.8</v>
      </c>
      <c r="W196" s="107">
        <v>17.2</v>
      </c>
      <c r="X196" s="107">
        <v>10</v>
      </c>
      <c r="Y196" s="107">
        <v>5.4</v>
      </c>
      <c r="Z196" s="107">
        <v>3.2</v>
      </c>
      <c r="AA196" s="107">
        <v>0</v>
      </c>
      <c r="AB196" s="107">
        <v>1</v>
      </c>
      <c r="AC196" s="107">
        <v>0</v>
      </c>
      <c r="AD196" s="107">
        <v>0</v>
      </c>
      <c r="AE196" s="107">
        <v>0</v>
      </c>
      <c r="AF196" s="107">
        <v>2</v>
      </c>
    </row>
    <row r="197" spans="1:32" x14ac:dyDescent="0.45">
      <c r="A197" s="2" t="s">
        <v>215</v>
      </c>
      <c r="B197" s="2" t="s">
        <v>170</v>
      </c>
      <c r="C197" s="2" t="s">
        <v>409</v>
      </c>
      <c r="D197" s="100">
        <v>369.2</v>
      </c>
      <c r="E197" s="100">
        <v>0</v>
      </c>
      <c r="F197" s="100">
        <v>4</v>
      </c>
      <c r="G197" s="100">
        <v>19.2</v>
      </c>
      <c r="H197" s="100">
        <v>21.8</v>
      </c>
      <c r="I197" s="100">
        <v>11</v>
      </c>
      <c r="J197" s="100">
        <v>19.8</v>
      </c>
      <c r="K197" s="100">
        <v>32.6</v>
      </c>
      <c r="L197" s="100">
        <v>24.8</v>
      </c>
      <c r="M197" s="100">
        <v>29</v>
      </c>
      <c r="N197" s="100">
        <v>16</v>
      </c>
      <c r="O197" s="100">
        <v>18</v>
      </c>
      <c r="P197" s="100">
        <v>4</v>
      </c>
      <c r="Q197" s="100">
        <v>4</v>
      </c>
      <c r="R197" s="100">
        <v>0</v>
      </c>
      <c r="S197" s="106">
        <v>0</v>
      </c>
      <c r="T197" s="106">
        <v>15</v>
      </c>
      <c r="U197" s="106">
        <v>47</v>
      </c>
      <c r="V197" s="106">
        <v>43.8</v>
      </c>
      <c r="W197" s="106">
        <v>25.2</v>
      </c>
      <c r="X197" s="106">
        <v>18.2</v>
      </c>
      <c r="Y197" s="106">
        <v>8</v>
      </c>
      <c r="Z197" s="106">
        <v>5</v>
      </c>
      <c r="AA197" s="106">
        <v>1</v>
      </c>
      <c r="AB197" s="106">
        <v>1.8</v>
      </c>
      <c r="AC197" s="106">
        <v>0</v>
      </c>
      <c r="AD197" s="106">
        <v>0</v>
      </c>
      <c r="AE197" s="106">
        <v>0</v>
      </c>
      <c r="AF197" s="106">
        <v>0</v>
      </c>
    </row>
    <row r="198" spans="1:32" x14ac:dyDescent="0.45">
      <c r="A198" s="3" t="s">
        <v>217</v>
      </c>
      <c r="B198" s="3" t="s">
        <v>170</v>
      </c>
      <c r="C198" s="3" t="s">
        <v>410</v>
      </c>
      <c r="D198" s="101">
        <v>137.6</v>
      </c>
      <c r="E198" s="101">
        <v>0</v>
      </c>
      <c r="F198" s="101">
        <v>1.8</v>
      </c>
      <c r="G198" s="101">
        <v>5</v>
      </c>
      <c r="H198" s="101">
        <v>9</v>
      </c>
      <c r="I198" s="101">
        <v>6</v>
      </c>
      <c r="J198" s="101">
        <v>12.6</v>
      </c>
      <c r="K198" s="101">
        <v>10.199999999999999</v>
      </c>
      <c r="L198" s="101">
        <v>7.2</v>
      </c>
      <c r="M198" s="101">
        <v>9</v>
      </c>
      <c r="N198" s="101">
        <v>5</v>
      </c>
      <c r="O198" s="101">
        <v>6</v>
      </c>
      <c r="P198" s="101">
        <v>0</v>
      </c>
      <c r="Q198" s="101">
        <v>0</v>
      </c>
      <c r="R198" s="101">
        <v>0</v>
      </c>
      <c r="S198" s="107">
        <v>0</v>
      </c>
      <c r="T198" s="107">
        <v>6</v>
      </c>
      <c r="U198" s="107">
        <v>22.2</v>
      </c>
      <c r="V198" s="107">
        <v>18.8</v>
      </c>
      <c r="W198" s="107">
        <v>5</v>
      </c>
      <c r="X198" s="107">
        <v>9.1999999999999993</v>
      </c>
      <c r="Y198" s="107">
        <v>1.8</v>
      </c>
      <c r="Z198" s="107">
        <v>2</v>
      </c>
      <c r="AA198" s="107">
        <v>0</v>
      </c>
      <c r="AB198" s="107">
        <v>0.8</v>
      </c>
      <c r="AC198" s="107">
        <v>0</v>
      </c>
      <c r="AD198" s="107">
        <v>0</v>
      </c>
      <c r="AE198" s="107">
        <v>0</v>
      </c>
      <c r="AF198" s="107">
        <v>0</v>
      </c>
    </row>
    <row r="199" spans="1:32" x14ac:dyDescent="0.45">
      <c r="A199" s="3" t="s">
        <v>217</v>
      </c>
      <c r="B199" s="3" t="s">
        <v>170</v>
      </c>
      <c r="C199" s="3" t="s">
        <v>411</v>
      </c>
      <c r="D199" s="101">
        <v>57.4</v>
      </c>
      <c r="E199" s="101">
        <v>0</v>
      </c>
      <c r="F199" s="101">
        <v>0</v>
      </c>
      <c r="G199" s="101">
        <v>2</v>
      </c>
      <c r="H199" s="101">
        <v>2.8</v>
      </c>
      <c r="I199" s="101">
        <v>0</v>
      </c>
      <c r="J199" s="101">
        <v>1.8</v>
      </c>
      <c r="K199" s="101">
        <v>8</v>
      </c>
      <c r="L199" s="101">
        <v>3</v>
      </c>
      <c r="M199" s="101">
        <v>9</v>
      </c>
      <c r="N199" s="101">
        <v>5</v>
      </c>
      <c r="O199" s="101">
        <v>4</v>
      </c>
      <c r="P199" s="101">
        <v>3</v>
      </c>
      <c r="Q199" s="101">
        <v>1</v>
      </c>
      <c r="R199" s="101">
        <v>0</v>
      </c>
      <c r="S199" s="107">
        <v>0</v>
      </c>
      <c r="T199" s="107">
        <v>1</v>
      </c>
      <c r="U199" s="107">
        <v>5</v>
      </c>
      <c r="V199" s="107">
        <v>3.8</v>
      </c>
      <c r="W199" s="107">
        <v>4</v>
      </c>
      <c r="X199" s="107">
        <v>1</v>
      </c>
      <c r="Y199" s="107">
        <v>2</v>
      </c>
      <c r="Z199" s="107">
        <v>1</v>
      </c>
      <c r="AA199" s="107">
        <v>0</v>
      </c>
      <c r="AB199" s="107">
        <v>0</v>
      </c>
      <c r="AC199" s="107">
        <v>0</v>
      </c>
      <c r="AD199" s="107">
        <v>0</v>
      </c>
      <c r="AE199" s="107">
        <v>0</v>
      </c>
      <c r="AF199" s="107">
        <v>0</v>
      </c>
    </row>
    <row r="200" spans="1:32" x14ac:dyDescent="0.45">
      <c r="A200" s="3" t="s">
        <v>217</v>
      </c>
      <c r="B200" s="3" t="s">
        <v>170</v>
      </c>
      <c r="C200" s="3" t="s">
        <v>412</v>
      </c>
      <c r="D200" s="101">
        <v>9.1999999999999993</v>
      </c>
      <c r="E200" s="101">
        <v>0</v>
      </c>
      <c r="F200" s="101">
        <v>0</v>
      </c>
      <c r="G200" s="101">
        <v>3</v>
      </c>
      <c r="H200" s="101">
        <v>0</v>
      </c>
      <c r="I200" s="101">
        <v>0</v>
      </c>
      <c r="J200" s="101">
        <v>1.2</v>
      </c>
      <c r="K200" s="101">
        <v>1</v>
      </c>
      <c r="L200" s="101">
        <v>0</v>
      </c>
      <c r="M200" s="101">
        <v>0</v>
      </c>
      <c r="N200" s="101">
        <v>1</v>
      </c>
      <c r="O200" s="101">
        <v>1</v>
      </c>
      <c r="P200" s="101">
        <v>0</v>
      </c>
      <c r="Q200" s="101">
        <v>0</v>
      </c>
      <c r="R200" s="101">
        <v>0</v>
      </c>
      <c r="S200" s="107">
        <v>0</v>
      </c>
      <c r="T200" s="107">
        <v>0</v>
      </c>
      <c r="U200" s="107">
        <v>1</v>
      </c>
      <c r="V200" s="107">
        <v>0</v>
      </c>
      <c r="W200" s="107">
        <v>1</v>
      </c>
      <c r="X200" s="107">
        <v>0</v>
      </c>
      <c r="Y200" s="107">
        <v>0</v>
      </c>
      <c r="Z200" s="107">
        <v>0</v>
      </c>
      <c r="AA200" s="107">
        <v>0</v>
      </c>
      <c r="AB200" s="107">
        <v>0</v>
      </c>
      <c r="AC200" s="107">
        <v>0</v>
      </c>
      <c r="AD200" s="107">
        <v>0</v>
      </c>
      <c r="AE200" s="107">
        <v>0</v>
      </c>
      <c r="AF200" s="107">
        <v>0</v>
      </c>
    </row>
    <row r="201" spans="1:32" x14ac:dyDescent="0.45">
      <c r="A201" s="3" t="s">
        <v>217</v>
      </c>
      <c r="B201" s="3" t="s">
        <v>170</v>
      </c>
      <c r="C201" s="3" t="s">
        <v>413</v>
      </c>
      <c r="D201" s="101">
        <v>7</v>
      </c>
      <c r="E201" s="101">
        <v>0</v>
      </c>
      <c r="F201" s="101">
        <v>0</v>
      </c>
      <c r="G201" s="101">
        <v>0</v>
      </c>
      <c r="H201" s="101">
        <v>1</v>
      </c>
      <c r="I201" s="101">
        <v>0</v>
      </c>
      <c r="J201" s="101">
        <v>0.2</v>
      </c>
      <c r="K201" s="101">
        <v>1</v>
      </c>
      <c r="L201" s="101">
        <v>1.8</v>
      </c>
      <c r="M201" s="101">
        <v>1</v>
      </c>
      <c r="N201" s="101">
        <v>0</v>
      </c>
      <c r="O201" s="101">
        <v>0</v>
      </c>
      <c r="P201" s="101">
        <v>0</v>
      </c>
      <c r="Q201" s="101">
        <v>0</v>
      </c>
      <c r="R201" s="101">
        <v>0</v>
      </c>
      <c r="S201" s="107">
        <v>0</v>
      </c>
      <c r="T201" s="107">
        <v>0</v>
      </c>
      <c r="U201" s="107">
        <v>1</v>
      </c>
      <c r="V201" s="107">
        <v>1</v>
      </c>
      <c r="W201" s="107">
        <v>0</v>
      </c>
      <c r="X201" s="107">
        <v>0</v>
      </c>
      <c r="Y201" s="107">
        <v>0</v>
      </c>
      <c r="Z201" s="107">
        <v>0</v>
      </c>
      <c r="AA201" s="107">
        <v>0</v>
      </c>
      <c r="AB201" s="107">
        <v>0</v>
      </c>
      <c r="AC201" s="107">
        <v>0</v>
      </c>
      <c r="AD201" s="107">
        <v>0</v>
      </c>
      <c r="AE201" s="107">
        <v>0</v>
      </c>
      <c r="AF201" s="107">
        <v>0</v>
      </c>
    </row>
    <row r="202" spans="1:32" x14ac:dyDescent="0.45">
      <c r="A202" s="3" t="s">
        <v>217</v>
      </c>
      <c r="B202" s="3" t="s">
        <v>170</v>
      </c>
      <c r="C202" s="3" t="s">
        <v>414</v>
      </c>
      <c r="D202" s="101">
        <v>8.4</v>
      </c>
      <c r="E202" s="101">
        <v>0</v>
      </c>
      <c r="F202" s="101">
        <v>1</v>
      </c>
      <c r="G202" s="101">
        <v>0</v>
      </c>
      <c r="H202" s="101">
        <v>0.2</v>
      </c>
      <c r="I202" s="101">
        <v>0</v>
      </c>
      <c r="J202" s="101">
        <v>0</v>
      </c>
      <c r="K202" s="101">
        <v>0</v>
      </c>
      <c r="L202" s="101">
        <v>1</v>
      </c>
      <c r="M202" s="101">
        <v>0</v>
      </c>
      <c r="N202" s="101">
        <v>0</v>
      </c>
      <c r="O202" s="101">
        <v>0</v>
      </c>
      <c r="P202" s="101">
        <v>0</v>
      </c>
      <c r="Q202" s="101">
        <v>0</v>
      </c>
      <c r="R202" s="101">
        <v>0</v>
      </c>
      <c r="S202" s="107">
        <v>0</v>
      </c>
      <c r="T202" s="107">
        <v>2</v>
      </c>
      <c r="U202" s="107">
        <v>1</v>
      </c>
      <c r="V202" s="107">
        <v>2.2000000000000002</v>
      </c>
      <c r="W202" s="107">
        <v>1</v>
      </c>
      <c r="X202" s="107">
        <v>0</v>
      </c>
      <c r="Y202" s="107">
        <v>0</v>
      </c>
      <c r="Z202" s="107">
        <v>0</v>
      </c>
      <c r="AA202" s="107">
        <v>0</v>
      </c>
      <c r="AB202" s="107">
        <v>0</v>
      </c>
      <c r="AC202" s="107">
        <v>0</v>
      </c>
      <c r="AD202" s="107">
        <v>0</v>
      </c>
      <c r="AE202" s="107">
        <v>0</v>
      </c>
      <c r="AF202" s="107">
        <v>0</v>
      </c>
    </row>
    <row r="203" spans="1:32" x14ac:dyDescent="0.45">
      <c r="A203" s="3" t="s">
        <v>217</v>
      </c>
      <c r="B203" s="3" t="s">
        <v>170</v>
      </c>
      <c r="C203" s="3" t="s">
        <v>415</v>
      </c>
      <c r="D203" s="101">
        <v>103</v>
      </c>
      <c r="E203" s="101">
        <v>0</v>
      </c>
      <c r="F203" s="101">
        <v>1</v>
      </c>
      <c r="G203" s="101">
        <v>6.2</v>
      </c>
      <c r="H203" s="101">
        <v>6.8</v>
      </c>
      <c r="I203" s="101">
        <v>4</v>
      </c>
      <c r="J203" s="101">
        <v>2</v>
      </c>
      <c r="K203" s="101">
        <v>8.1999999999999993</v>
      </c>
      <c r="L203" s="101">
        <v>9</v>
      </c>
      <c r="M203" s="101">
        <v>2</v>
      </c>
      <c r="N203" s="101">
        <v>4</v>
      </c>
      <c r="O203" s="101">
        <v>4</v>
      </c>
      <c r="P203" s="101">
        <v>1</v>
      </c>
      <c r="Q203" s="101">
        <v>1</v>
      </c>
      <c r="R203" s="101">
        <v>0</v>
      </c>
      <c r="S203" s="107">
        <v>0</v>
      </c>
      <c r="T203" s="107">
        <v>4</v>
      </c>
      <c r="U203" s="107">
        <v>13.8</v>
      </c>
      <c r="V203" s="107">
        <v>13</v>
      </c>
      <c r="W203" s="107">
        <v>10</v>
      </c>
      <c r="X203" s="107">
        <v>8</v>
      </c>
      <c r="Y203" s="107">
        <v>4</v>
      </c>
      <c r="Z203" s="107">
        <v>1</v>
      </c>
      <c r="AA203" s="107">
        <v>0</v>
      </c>
      <c r="AB203" s="107">
        <v>0</v>
      </c>
      <c r="AC203" s="107">
        <v>0</v>
      </c>
      <c r="AD203" s="107">
        <v>0</v>
      </c>
      <c r="AE203" s="107">
        <v>0</v>
      </c>
      <c r="AF203" s="107">
        <v>0</v>
      </c>
    </row>
    <row r="204" spans="1:32" x14ac:dyDescent="0.45">
      <c r="A204" s="3" t="s">
        <v>217</v>
      </c>
      <c r="B204" s="3" t="s">
        <v>170</v>
      </c>
      <c r="C204" s="3" t="s">
        <v>416</v>
      </c>
      <c r="D204" s="101">
        <v>46.6</v>
      </c>
      <c r="E204" s="101">
        <v>0</v>
      </c>
      <c r="F204" s="101">
        <v>0.2</v>
      </c>
      <c r="G204" s="101">
        <v>3</v>
      </c>
      <c r="H204" s="101">
        <v>2</v>
      </c>
      <c r="I204" s="101">
        <v>1</v>
      </c>
      <c r="J204" s="101">
        <v>2</v>
      </c>
      <c r="K204" s="101">
        <v>4.2</v>
      </c>
      <c r="L204" s="101">
        <v>2.8</v>
      </c>
      <c r="M204" s="101">
        <v>8</v>
      </c>
      <c r="N204" s="101">
        <v>1</v>
      </c>
      <c r="O204" s="101">
        <v>3</v>
      </c>
      <c r="P204" s="101">
        <v>0</v>
      </c>
      <c r="Q204" s="101">
        <v>2</v>
      </c>
      <c r="R204" s="101">
        <v>0</v>
      </c>
      <c r="S204" s="107">
        <v>0</v>
      </c>
      <c r="T204" s="107">
        <v>2</v>
      </c>
      <c r="U204" s="107">
        <v>3</v>
      </c>
      <c r="V204" s="107">
        <v>5</v>
      </c>
      <c r="W204" s="107">
        <v>4.2</v>
      </c>
      <c r="X204" s="107">
        <v>0</v>
      </c>
      <c r="Y204" s="107">
        <v>0.2</v>
      </c>
      <c r="Z204" s="107">
        <v>1</v>
      </c>
      <c r="AA204" s="107">
        <v>1</v>
      </c>
      <c r="AB204" s="107">
        <v>1</v>
      </c>
      <c r="AC204" s="107">
        <v>0</v>
      </c>
      <c r="AD204" s="107">
        <v>0</v>
      </c>
      <c r="AE204" s="107">
        <v>0</v>
      </c>
      <c r="AF204" s="107">
        <v>0</v>
      </c>
    </row>
    <row r="205" spans="1:32" x14ac:dyDescent="0.45">
      <c r="A205" s="2" t="s">
        <v>215</v>
      </c>
      <c r="B205" s="2" t="s">
        <v>171</v>
      </c>
      <c r="C205" s="2" t="s">
        <v>417</v>
      </c>
      <c r="D205" s="100">
        <v>85.2</v>
      </c>
      <c r="E205" s="100">
        <v>0</v>
      </c>
      <c r="F205" s="100">
        <v>3.8</v>
      </c>
      <c r="G205" s="100">
        <v>8.1999999999999993</v>
      </c>
      <c r="H205" s="100">
        <v>4.2</v>
      </c>
      <c r="I205" s="100">
        <v>4.8</v>
      </c>
      <c r="J205" s="100">
        <v>7.8</v>
      </c>
      <c r="K205" s="100">
        <v>5.8</v>
      </c>
      <c r="L205" s="100">
        <v>5</v>
      </c>
      <c r="M205" s="100">
        <v>8.1999999999999993</v>
      </c>
      <c r="N205" s="100">
        <v>6</v>
      </c>
      <c r="O205" s="100">
        <v>2</v>
      </c>
      <c r="P205" s="100">
        <v>0</v>
      </c>
      <c r="Q205" s="100">
        <v>0</v>
      </c>
      <c r="R205" s="100">
        <v>0</v>
      </c>
      <c r="S205" s="106">
        <v>0</v>
      </c>
      <c r="T205" s="106">
        <v>1</v>
      </c>
      <c r="U205" s="106">
        <v>7</v>
      </c>
      <c r="V205" s="106">
        <v>11.4</v>
      </c>
      <c r="W205" s="106">
        <v>7</v>
      </c>
      <c r="X205" s="106">
        <v>1</v>
      </c>
      <c r="Y205" s="106">
        <v>0</v>
      </c>
      <c r="Z205" s="106">
        <v>2</v>
      </c>
      <c r="AA205" s="106">
        <v>0</v>
      </c>
      <c r="AB205" s="106">
        <v>0</v>
      </c>
      <c r="AC205" s="106">
        <v>0</v>
      </c>
      <c r="AD205" s="106">
        <v>0</v>
      </c>
      <c r="AE205" s="106">
        <v>0</v>
      </c>
      <c r="AF205" s="106">
        <v>0</v>
      </c>
    </row>
    <row r="206" spans="1:32" x14ac:dyDescent="0.45">
      <c r="A206" s="3" t="s">
        <v>217</v>
      </c>
      <c r="B206" s="3" t="s">
        <v>171</v>
      </c>
      <c r="C206" s="3" t="s">
        <v>418</v>
      </c>
      <c r="D206" s="101">
        <v>26.2</v>
      </c>
      <c r="E206" s="101">
        <v>0</v>
      </c>
      <c r="F206" s="101">
        <v>1</v>
      </c>
      <c r="G206" s="101">
        <v>1.2</v>
      </c>
      <c r="H206" s="101">
        <v>1.4</v>
      </c>
      <c r="I206" s="101">
        <v>1</v>
      </c>
      <c r="J206" s="101">
        <v>1</v>
      </c>
      <c r="K206" s="101">
        <v>2</v>
      </c>
      <c r="L206" s="101">
        <v>3</v>
      </c>
      <c r="M206" s="101">
        <v>2.8</v>
      </c>
      <c r="N206" s="101">
        <v>2</v>
      </c>
      <c r="O206" s="101">
        <v>0</v>
      </c>
      <c r="P206" s="101">
        <v>0</v>
      </c>
      <c r="Q206" s="101">
        <v>0</v>
      </c>
      <c r="R206" s="101">
        <v>0</v>
      </c>
      <c r="S206" s="107">
        <v>0</v>
      </c>
      <c r="T206" s="107">
        <v>1</v>
      </c>
      <c r="U206" s="107">
        <v>2</v>
      </c>
      <c r="V206" s="107">
        <v>2.8</v>
      </c>
      <c r="W206" s="107">
        <v>4</v>
      </c>
      <c r="X206" s="107">
        <v>1</v>
      </c>
      <c r="Y206" s="107">
        <v>0</v>
      </c>
      <c r="Z206" s="107">
        <v>0</v>
      </c>
      <c r="AA206" s="107">
        <v>0</v>
      </c>
      <c r="AB206" s="107">
        <v>0</v>
      </c>
      <c r="AC206" s="107">
        <v>0</v>
      </c>
      <c r="AD206" s="107">
        <v>0</v>
      </c>
      <c r="AE206" s="107">
        <v>0</v>
      </c>
      <c r="AF206" s="107">
        <v>0</v>
      </c>
    </row>
    <row r="207" spans="1:32" x14ac:dyDescent="0.45">
      <c r="A207" s="3" t="s">
        <v>217</v>
      </c>
      <c r="B207" s="3" t="s">
        <v>171</v>
      </c>
      <c r="C207" s="3" t="s">
        <v>419</v>
      </c>
      <c r="D207" s="101">
        <v>12.2</v>
      </c>
      <c r="E207" s="101">
        <v>0</v>
      </c>
      <c r="F207" s="101">
        <v>0</v>
      </c>
      <c r="G207" s="101">
        <v>2</v>
      </c>
      <c r="H207" s="101">
        <v>0.4</v>
      </c>
      <c r="I207" s="101">
        <v>2</v>
      </c>
      <c r="J207" s="101">
        <v>0.2</v>
      </c>
      <c r="K207" s="101">
        <v>0</v>
      </c>
      <c r="L207" s="101">
        <v>0</v>
      </c>
      <c r="M207" s="101">
        <v>3</v>
      </c>
      <c r="N207" s="101">
        <v>0</v>
      </c>
      <c r="O207" s="101">
        <v>0</v>
      </c>
      <c r="P207" s="101">
        <v>0</v>
      </c>
      <c r="Q207" s="101">
        <v>0</v>
      </c>
      <c r="R207" s="101">
        <v>0</v>
      </c>
      <c r="S207" s="107">
        <v>0</v>
      </c>
      <c r="T207" s="107">
        <v>0</v>
      </c>
      <c r="U207" s="107">
        <v>1.2</v>
      </c>
      <c r="V207" s="107">
        <v>0.4</v>
      </c>
      <c r="W207" s="107">
        <v>2</v>
      </c>
      <c r="X207" s="107">
        <v>0</v>
      </c>
      <c r="Y207" s="107">
        <v>0</v>
      </c>
      <c r="Z207" s="107">
        <v>1</v>
      </c>
      <c r="AA207" s="107">
        <v>0</v>
      </c>
      <c r="AB207" s="107">
        <v>0</v>
      </c>
      <c r="AC207" s="107">
        <v>0</v>
      </c>
      <c r="AD207" s="107">
        <v>0</v>
      </c>
      <c r="AE207" s="107">
        <v>0</v>
      </c>
      <c r="AF207" s="107">
        <v>0</v>
      </c>
    </row>
    <row r="208" spans="1:32" x14ac:dyDescent="0.45">
      <c r="A208" s="3" t="s">
        <v>217</v>
      </c>
      <c r="B208" s="3" t="s">
        <v>171</v>
      </c>
      <c r="C208" s="3" t="s">
        <v>420</v>
      </c>
      <c r="D208" s="101">
        <v>16.8</v>
      </c>
      <c r="E208" s="101">
        <v>0</v>
      </c>
      <c r="F208" s="101">
        <v>1.2</v>
      </c>
      <c r="G208" s="101">
        <v>0</v>
      </c>
      <c r="H208" s="101">
        <v>0.8</v>
      </c>
      <c r="I208" s="101">
        <v>0.2</v>
      </c>
      <c r="J208" s="101">
        <v>4</v>
      </c>
      <c r="K208" s="101">
        <v>1</v>
      </c>
      <c r="L208" s="101">
        <v>0</v>
      </c>
      <c r="M208" s="101">
        <v>2.2000000000000002</v>
      </c>
      <c r="N208" s="101">
        <v>2</v>
      </c>
      <c r="O208" s="101">
        <v>1</v>
      </c>
      <c r="P208" s="101">
        <v>0</v>
      </c>
      <c r="Q208" s="101">
        <v>0</v>
      </c>
      <c r="R208" s="101">
        <v>0</v>
      </c>
      <c r="S208" s="107">
        <v>0</v>
      </c>
      <c r="T208" s="107">
        <v>0</v>
      </c>
      <c r="U208" s="107">
        <v>1</v>
      </c>
      <c r="V208" s="107">
        <v>2.2000000000000002</v>
      </c>
      <c r="W208" s="107">
        <v>0.2</v>
      </c>
      <c r="X208" s="107">
        <v>0</v>
      </c>
      <c r="Y208" s="107">
        <v>0</v>
      </c>
      <c r="Z208" s="107">
        <v>1</v>
      </c>
      <c r="AA208" s="107">
        <v>0</v>
      </c>
      <c r="AB208" s="107">
        <v>0</v>
      </c>
      <c r="AC208" s="107">
        <v>0</v>
      </c>
      <c r="AD208" s="107">
        <v>0</v>
      </c>
      <c r="AE208" s="107">
        <v>0</v>
      </c>
      <c r="AF208" s="107">
        <v>0</v>
      </c>
    </row>
    <row r="209" spans="1:32" x14ac:dyDescent="0.45">
      <c r="A209" s="3" t="s">
        <v>217</v>
      </c>
      <c r="B209" s="3" t="s">
        <v>171</v>
      </c>
      <c r="C209" s="3" t="s">
        <v>421</v>
      </c>
      <c r="D209" s="101">
        <v>29.8</v>
      </c>
      <c r="E209" s="101">
        <v>0</v>
      </c>
      <c r="F209" s="101">
        <v>1.6</v>
      </c>
      <c r="G209" s="101">
        <v>4.8</v>
      </c>
      <c r="H209" s="101">
        <v>1.6</v>
      </c>
      <c r="I209" s="101">
        <v>1.6</v>
      </c>
      <c r="J209" s="101">
        <v>2.6</v>
      </c>
      <c r="K209" s="101">
        <v>2.8</v>
      </c>
      <c r="L209" s="101">
        <v>2</v>
      </c>
      <c r="M209" s="101">
        <v>0.2</v>
      </c>
      <c r="N209" s="101">
        <v>2</v>
      </c>
      <c r="O209" s="101">
        <v>1</v>
      </c>
      <c r="P209" s="101">
        <v>0</v>
      </c>
      <c r="Q209" s="101">
        <v>0</v>
      </c>
      <c r="R209" s="101">
        <v>0</v>
      </c>
      <c r="S209" s="107">
        <v>0</v>
      </c>
      <c r="T209" s="107">
        <v>0</v>
      </c>
      <c r="U209" s="107">
        <v>2.8</v>
      </c>
      <c r="V209" s="107">
        <v>6</v>
      </c>
      <c r="W209" s="107">
        <v>0.8</v>
      </c>
      <c r="X209" s="107">
        <v>0</v>
      </c>
      <c r="Y209" s="107">
        <v>0</v>
      </c>
      <c r="Z209" s="107">
        <v>0</v>
      </c>
      <c r="AA209" s="107">
        <v>0</v>
      </c>
      <c r="AB209" s="107">
        <v>0</v>
      </c>
      <c r="AC209" s="107">
        <v>0</v>
      </c>
      <c r="AD209" s="107">
        <v>0</v>
      </c>
      <c r="AE209" s="107">
        <v>0</v>
      </c>
      <c r="AF209" s="107">
        <v>0</v>
      </c>
    </row>
    <row r="210" spans="1:32" x14ac:dyDescent="0.45">
      <c r="A210" s="3" t="s">
        <v>217</v>
      </c>
      <c r="B210" s="3" t="s">
        <v>171</v>
      </c>
      <c r="C210" s="3" t="s">
        <v>422</v>
      </c>
      <c r="D210" s="101">
        <v>0.2</v>
      </c>
      <c r="E210" s="101">
        <v>0</v>
      </c>
      <c r="F210" s="101">
        <v>0</v>
      </c>
      <c r="G210" s="101">
        <v>0.2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v>0</v>
      </c>
      <c r="P210" s="101">
        <v>0</v>
      </c>
      <c r="Q210" s="101">
        <v>0</v>
      </c>
      <c r="R210" s="101">
        <v>0</v>
      </c>
      <c r="S210" s="107">
        <v>0</v>
      </c>
      <c r="T210" s="107">
        <v>0</v>
      </c>
      <c r="U210" s="107">
        <v>0</v>
      </c>
      <c r="V210" s="107">
        <v>0</v>
      </c>
      <c r="W210" s="107">
        <v>0</v>
      </c>
      <c r="X210" s="107">
        <v>0</v>
      </c>
      <c r="Y210" s="107">
        <v>0</v>
      </c>
      <c r="Z210" s="107">
        <v>0</v>
      </c>
      <c r="AA210" s="107">
        <v>0</v>
      </c>
      <c r="AB210" s="107">
        <v>0</v>
      </c>
      <c r="AC210" s="107">
        <v>0</v>
      </c>
      <c r="AD210" s="107">
        <v>0</v>
      </c>
      <c r="AE210" s="107">
        <v>0</v>
      </c>
      <c r="AF210" s="107">
        <v>0</v>
      </c>
    </row>
    <row r="211" spans="1:32" x14ac:dyDescent="0.45">
      <c r="A211" s="2" t="s">
        <v>215</v>
      </c>
      <c r="B211" s="2" t="s">
        <v>172</v>
      </c>
      <c r="C211" s="2" t="s">
        <v>423</v>
      </c>
      <c r="D211" s="100">
        <v>71.2</v>
      </c>
      <c r="E211" s="100">
        <v>0</v>
      </c>
      <c r="F211" s="100">
        <v>3</v>
      </c>
      <c r="G211" s="100">
        <v>2</v>
      </c>
      <c r="H211" s="100">
        <v>2.2000000000000002</v>
      </c>
      <c r="I211" s="100">
        <v>4</v>
      </c>
      <c r="J211" s="100">
        <v>3.2</v>
      </c>
      <c r="K211" s="100">
        <v>3</v>
      </c>
      <c r="L211" s="100">
        <v>5.8</v>
      </c>
      <c r="M211" s="100">
        <v>7</v>
      </c>
      <c r="N211" s="100">
        <v>5</v>
      </c>
      <c r="O211" s="100">
        <v>3</v>
      </c>
      <c r="P211" s="100">
        <v>0</v>
      </c>
      <c r="Q211" s="100">
        <v>0</v>
      </c>
      <c r="R211" s="100">
        <v>0</v>
      </c>
      <c r="S211" s="106">
        <v>0</v>
      </c>
      <c r="T211" s="106">
        <v>5</v>
      </c>
      <c r="U211" s="106">
        <v>10.4</v>
      </c>
      <c r="V211" s="106">
        <v>10.199999999999999</v>
      </c>
      <c r="W211" s="106">
        <v>1.2</v>
      </c>
      <c r="X211" s="106">
        <v>2.2000000000000002</v>
      </c>
      <c r="Y211" s="106">
        <v>2</v>
      </c>
      <c r="Z211" s="106">
        <v>2</v>
      </c>
      <c r="AA211" s="106">
        <v>0</v>
      </c>
      <c r="AB211" s="106">
        <v>0</v>
      </c>
      <c r="AC211" s="106">
        <v>0</v>
      </c>
      <c r="AD211" s="106">
        <v>0</v>
      </c>
      <c r="AE211" s="106">
        <v>0</v>
      </c>
      <c r="AF211" s="106">
        <v>0</v>
      </c>
    </row>
    <row r="212" spans="1:32" x14ac:dyDescent="0.45">
      <c r="A212" s="3" t="s">
        <v>217</v>
      </c>
      <c r="B212" s="3" t="s">
        <v>172</v>
      </c>
      <c r="C212" s="3" t="s">
        <v>424</v>
      </c>
      <c r="D212" s="101">
        <v>48</v>
      </c>
      <c r="E212" s="101">
        <v>0</v>
      </c>
      <c r="F212" s="101">
        <v>2</v>
      </c>
      <c r="G212" s="101">
        <v>1</v>
      </c>
      <c r="H212" s="101">
        <v>1</v>
      </c>
      <c r="I212" s="101">
        <v>4</v>
      </c>
      <c r="J212" s="101">
        <v>2.2000000000000002</v>
      </c>
      <c r="K212" s="101">
        <v>1</v>
      </c>
      <c r="L212" s="101">
        <v>5.8</v>
      </c>
      <c r="M212" s="101">
        <v>0.8</v>
      </c>
      <c r="N212" s="101">
        <v>3</v>
      </c>
      <c r="O212" s="101">
        <v>1</v>
      </c>
      <c r="P212" s="101">
        <v>0</v>
      </c>
      <c r="Q212" s="101">
        <v>0</v>
      </c>
      <c r="R212" s="101">
        <v>0</v>
      </c>
      <c r="S212" s="101">
        <v>0</v>
      </c>
      <c r="T212" s="101">
        <v>5</v>
      </c>
      <c r="U212" s="101">
        <v>6.2</v>
      </c>
      <c r="V212" s="101">
        <v>8</v>
      </c>
      <c r="W212" s="101">
        <v>1</v>
      </c>
      <c r="X212" s="101">
        <v>2</v>
      </c>
      <c r="Y212" s="101">
        <v>2</v>
      </c>
      <c r="Z212" s="101">
        <v>2</v>
      </c>
      <c r="AA212" s="101">
        <v>0</v>
      </c>
      <c r="AB212" s="101">
        <v>0</v>
      </c>
      <c r="AC212" s="101">
        <v>0</v>
      </c>
      <c r="AD212" s="101">
        <v>0</v>
      </c>
      <c r="AE212" s="101">
        <v>0</v>
      </c>
      <c r="AF212" s="101">
        <v>0</v>
      </c>
    </row>
    <row r="213" spans="1:32" x14ac:dyDescent="0.45">
      <c r="A213" s="3" t="s">
        <v>217</v>
      </c>
      <c r="B213" s="3" t="s">
        <v>172</v>
      </c>
      <c r="C213" s="3" t="s">
        <v>425</v>
      </c>
      <c r="D213" s="101">
        <v>6.8</v>
      </c>
      <c r="E213" s="101">
        <v>0</v>
      </c>
      <c r="F213" s="101">
        <v>0</v>
      </c>
      <c r="G213" s="101">
        <v>0</v>
      </c>
      <c r="H213" s="101">
        <v>0.2</v>
      </c>
      <c r="I213" s="101">
        <v>0</v>
      </c>
      <c r="J213" s="101">
        <v>0</v>
      </c>
      <c r="K213" s="101">
        <v>1</v>
      </c>
      <c r="L213" s="101">
        <v>0</v>
      </c>
      <c r="M213" s="101">
        <v>1.2</v>
      </c>
      <c r="N213" s="101">
        <v>1</v>
      </c>
      <c r="O213" s="101">
        <v>1</v>
      </c>
      <c r="P213" s="101">
        <v>0</v>
      </c>
      <c r="Q213" s="101">
        <v>0</v>
      </c>
      <c r="R213" s="101">
        <v>0</v>
      </c>
      <c r="S213" s="101">
        <v>0</v>
      </c>
      <c r="T213" s="101">
        <v>0</v>
      </c>
      <c r="U213" s="101">
        <v>1</v>
      </c>
      <c r="V213" s="101">
        <v>1.2</v>
      </c>
      <c r="W213" s="101">
        <v>0</v>
      </c>
      <c r="X213" s="101">
        <v>0.2</v>
      </c>
      <c r="Y213" s="101">
        <v>0</v>
      </c>
      <c r="Z213" s="101">
        <v>0</v>
      </c>
      <c r="AA213" s="101">
        <v>0</v>
      </c>
      <c r="AB213" s="101">
        <v>0</v>
      </c>
      <c r="AC213" s="101">
        <v>0</v>
      </c>
      <c r="AD213" s="101">
        <v>0</v>
      </c>
      <c r="AE213" s="101">
        <v>0</v>
      </c>
      <c r="AF213" s="101">
        <v>0</v>
      </c>
    </row>
    <row r="214" spans="1:32" x14ac:dyDescent="0.45">
      <c r="A214" s="3" t="s">
        <v>217</v>
      </c>
      <c r="B214" s="3" t="s">
        <v>172</v>
      </c>
      <c r="C214" s="3" t="s">
        <v>426</v>
      </c>
      <c r="D214" s="101">
        <v>5.2</v>
      </c>
      <c r="E214" s="101"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2</v>
      </c>
      <c r="N214" s="101">
        <v>1</v>
      </c>
      <c r="O214" s="101">
        <v>0</v>
      </c>
      <c r="P214" s="101">
        <v>0</v>
      </c>
      <c r="Q214" s="101">
        <v>0</v>
      </c>
      <c r="R214" s="101">
        <v>0</v>
      </c>
      <c r="S214" s="101">
        <v>0</v>
      </c>
      <c r="T214" s="101">
        <v>0</v>
      </c>
      <c r="U214" s="101">
        <v>1.2</v>
      </c>
      <c r="V214" s="101">
        <v>1</v>
      </c>
      <c r="W214" s="101">
        <v>0</v>
      </c>
      <c r="X214" s="101">
        <v>0</v>
      </c>
      <c r="Y214" s="101">
        <v>0</v>
      </c>
      <c r="Z214" s="101">
        <v>0</v>
      </c>
      <c r="AA214" s="101">
        <v>0</v>
      </c>
      <c r="AB214" s="101">
        <v>0</v>
      </c>
      <c r="AC214" s="101">
        <v>0</v>
      </c>
      <c r="AD214" s="101">
        <v>0</v>
      </c>
      <c r="AE214" s="101">
        <v>0</v>
      </c>
      <c r="AF214" s="101">
        <v>0</v>
      </c>
    </row>
    <row r="215" spans="1:32" x14ac:dyDescent="0.45">
      <c r="A215" s="3" t="s">
        <v>217</v>
      </c>
      <c r="B215" s="3" t="s">
        <v>172</v>
      </c>
      <c r="C215" s="3" t="s">
        <v>427</v>
      </c>
      <c r="D215" s="101">
        <v>6</v>
      </c>
      <c r="E215" s="101">
        <v>0</v>
      </c>
      <c r="F215" s="101">
        <v>0</v>
      </c>
      <c r="G215" s="101">
        <v>1</v>
      </c>
      <c r="H215" s="101">
        <v>1</v>
      </c>
      <c r="I215" s="101">
        <v>0</v>
      </c>
      <c r="J215" s="101">
        <v>0</v>
      </c>
      <c r="K215" s="101">
        <v>1</v>
      </c>
      <c r="L215" s="101">
        <v>0</v>
      </c>
      <c r="M215" s="101">
        <v>2</v>
      </c>
      <c r="N215" s="101">
        <v>0</v>
      </c>
      <c r="O215" s="101">
        <v>0</v>
      </c>
      <c r="P215" s="101">
        <v>0</v>
      </c>
      <c r="Q215" s="101">
        <v>0</v>
      </c>
      <c r="R215" s="101">
        <v>0</v>
      </c>
      <c r="S215" s="101">
        <v>0</v>
      </c>
      <c r="T215" s="101">
        <v>0</v>
      </c>
      <c r="U215" s="101">
        <v>1</v>
      </c>
      <c r="V215" s="101">
        <v>0</v>
      </c>
      <c r="W215" s="101">
        <v>0</v>
      </c>
      <c r="X215" s="101">
        <v>0</v>
      </c>
      <c r="Y215" s="101">
        <v>0</v>
      </c>
      <c r="Z215" s="101">
        <v>0</v>
      </c>
      <c r="AA215" s="101">
        <v>0</v>
      </c>
      <c r="AB215" s="101">
        <v>0</v>
      </c>
      <c r="AC215" s="101">
        <v>0</v>
      </c>
      <c r="AD215" s="101">
        <v>0</v>
      </c>
      <c r="AE215" s="101">
        <v>0</v>
      </c>
      <c r="AF215" s="101">
        <v>0</v>
      </c>
    </row>
    <row r="216" spans="1:32" x14ac:dyDescent="0.45">
      <c r="A216" s="3" t="s">
        <v>217</v>
      </c>
      <c r="B216" s="3" t="s">
        <v>172</v>
      </c>
      <c r="C216" s="3" t="s">
        <v>428</v>
      </c>
      <c r="D216" s="101">
        <v>5.2</v>
      </c>
      <c r="E216" s="101">
        <v>0</v>
      </c>
      <c r="F216" s="101">
        <v>1</v>
      </c>
      <c r="G216" s="101">
        <v>0</v>
      </c>
      <c r="H216" s="101">
        <v>0</v>
      </c>
      <c r="I216" s="101">
        <v>0</v>
      </c>
      <c r="J216" s="101">
        <v>1</v>
      </c>
      <c r="K216" s="101">
        <v>0</v>
      </c>
      <c r="L216" s="101">
        <v>0</v>
      </c>
      <c r="M216" s="101">
        <v>1</v>
      </c>
      <c r="N216" s="101">
        <v>0</v>
      </c>
      <c r="O216" s="101">
        <v>1</v>
      </c>
      <c r="P216" s="101">
        <v>0</v>
      </c>
      <c r="Q216" s="101">
        <v>0</v>
      </c>
      <c r="R216" s="101">
        <v>0</v>
      </c>
      <c r="S216" s="101">
        <v>0</v>
      </c>
      <c r="T216" s="101">
        <v>0</v>
      </c>
      <c r="U216" s="101">
        <v>1</v>
      </c>
      <c r="V216" s="101">
        <v>0</v>
      </c>
      <c r="W216" s="101">
        <v>0.2</v>
      </c>
      <c r="X216" s="101">
        <v>0</v>
      </c>
      <c r="Y216" s="101">
        <v>0</v>
      </c>
      <c r="Z216" s="101">
        <v>0</v>
      </c>
      <c r="AA216" s="101">
        <v>0</v>
      </c>
      <c r="AB216" s="101">
        <v>0</v>
      </c>
      <c r="AC216" s="101">
        <v>0</v>
      </c>
      <c r="AD216" s="101">
        <v>0</v>
      </c>
      <c r="AE216" s="101">
        <v>0</v>
      </c>
      <c r="AF216" s="101">
        <v>0</v>
      </c>
    </row>
    <row r="217" spans="1:32" x14ac:dyDescent="0.45">
      <c r="A217" s="2" t="s">
        <v>215</v>
      </c>
      <c r="B217" s="2" t="s">
        <v>173</v>
      </c>
      <c r="C217" s="2" t="s">
        <v>429</v>
      </c>
      <c r="D217" s="100">
        <v>56</v>
      </c>
      <c r="E217" s="100">
        <v>0</v>
      </c>
      <c r="F217" s="100">
        <v>1</v>
      </c>
      <c r="G217" s="100">
        <v>4</v>
      </c>
      <c r="H217" s="100">
        <v>5</v>
      </c>
      <c r="I217" s="100">
        <v>3</v>
      </c>
      <c r="J217" s="100">
        <v>4</v>
      </c>
      <c r="K217" s="100">
        <v>6</v>
      </c>
      <c r="L217" s="100">
        <v>3</v>
      </c>
      <c r="M217" s="100">
        <v>4</v>
      </c>
      <c r="N217" s="100">
        <v>4</v>
      </c>
      <c r="O217" s="100">
        <v>3</v>
      </c>
      <c r="P217" s="100">
        <v>1</v>
      </c>
      <c r="Q217" s="100">
        <v>0</v>
      </c>
      <c r="R217" s="100">
        <v>0</v>
      </c>
      <c r="S217" s="106">
        <v>0</v>
      </c>
      <c r="T217" s="106">
        <v>0</v>
      </c>
      <c r="U217" s="106">
        <v>6</v>
      </c>
      <c r="V217" s="106">
        <v>2</v>
      </c>
      <c r="W217" s="106">
        <v>6</v>
      </c>
      <c r="X217" s="106">
        <v>4</v>
      </c>
      <c r="Y217" s="106">
        <v>0</v>
      </c>
      <c r="Z217" s="106">
        <v>0</v>
      </c>
      <c r="AA217" s="106">
        <v>0</v>
      </c>
      <c r="AB217" s="106">
        <v>0</v>
      </c>
      <c r="AC217" s="106">
        <v>0</v>
      </c>
      <c r="AD217" s="106">
        <v>0</v>
      </c>
      <c r="AE217" s="106">
        <v>0</v>
      </c>
      <c r="AF217" s="106">
        <v>0</v>
      </c>
    </row>
    <row r="218" spans="1:32" x14ac:dyDescent="0.45">
      <c r="A218" s="3" t="s">
        <v>217</v>
      </c>
      <c r="B218" s="3" t="s">
        <v>173</v>
      </c>
      <c r="C218" s="3" t="s">
        <v>430</v>
      </c>
      <c r="D218" s="101">
        <v>16</v>
      </c>
      <c r="E218" s="101">
        <v>0</v>
      </c>
      <c r="F218" s="101">
        <v>0</v>
      </c>
      <c r="G218" s="101">
        <v>0</v>
      </c>
      <c r="H218" s="101">
        <v>1</v>
      </c>
      <c r="I218" s="101">
        <v>2</v>
      </c>
      <c r="J218" s="101">
        <v>1</v>
      </c>
      <c r="K218" s="101">
        <v>2</v>
      </c>
      <c r="L218" s="101">
        <v>1</v>
      </c>
      <c r="M218" s="101">
        <v>2</v>
      </c>
      <c r="N218" s="101">
        <v>3</v>
      </c>
      <c r="O218" s="101">
        <v>0</v>
      </c>
      <c r="P218" s="101">
        <v>0</v>
      </c>
      <c r="Q218" s="101">
        <v>0</v>
      </c>
      <c r="R218" s="101">
        <v>0</v>
      </c>
      <c r="S218" s="107">
        <v>0</v>
      </c>
      <c r="T218" s="107">
        <v>0</v>
      </c>
      <c r="U218" s="107">
        <v>1</v>
      </c>
      <c r="V218" s="107">
        <v>0</v>
      </c>
      <c r="W218" s="107">
        <v>2</v>
      </c>
      <c r="X218" s="107">
        <v>1</v>
      </c>
      <c r="Y218" s="107">
        <v>0</v>
      </c>
      <c r="Z218" s="107">
        <v>0</v>
      </c>
      <c r="AA218" s="107">
        <v>0</v>
      </c>
      <c r="AB218" s="107">
        <v>0</v>
      </c>
      <c r="AC218" s="107">
        <v>0</v>
      </c>
      <c r="AD218" s="107">
        <v>0</v>
      </c>
      <c r="AE218" s="107">
        <v>0</v>
      </c>
      <c r="AF218" s="107">
        <v>0</v>
      </c>
    </row>
    <row r="219" spans="1:32" x14ac:dyDescent="0.45">
      <c r="A219" s="3" t="s">
        <v>217</v>
      </c>
      <c r="B219" s="3" t="s">
        <v>173</v>
      </c>
      <c r="C219" s="3" t="s">
        <v>431</v>
      </c>
      <c r="D219" s="101">
        <v>6</v>
      </c>
      <c r="E219" s="101">
        <v>0</v>
      </c>
      <c r="F219" s="101">
        <v>0</v>
      </c>
      <c r="G219" s="101">
        <v>1</v>
      </c>
      <c r="H219" s="101">
        <v>0</v>
      </c>
      <c r="I219" s="101">
        <v>1</v>
      </c>
      <c r="J219" s="101">
        <v>0</v>
      </c>
      <c r="K219" s="101">
        <v>1</v>
      </c>
      <c r="L219" s="101">
        <v>0</v>
      </c>
      <c r="M219" s="101">
        <v>2</v>
      </c>
      <c r="N219" s="101">
        <v>0</v>
      </c>
      <c r="O219" s="101">
        <v>0</v>
      </c>
      <c r="P219" s="101">
        <v>0</v>
      </c>
      <c r="Q219" s="101">
        <v>0</v>
      </c>
      <c r="R219" s="101">
        <v>0</v>
      </c>
      <c r="S219" s="107">
        <v>0</v>
      </c>
      <c r="T219" s="107">
        <v>0</v>
      </c>
      <c r="U219" s="107">
        <v>0</v>
      </c>
      <c r="V219" s="107">
        <v>0</v>
      </c>
      <c r="W219" s="107">
        <v>1</v>
      </c>
      <c r="X219" s="107">
        <v>0</v>
      </c>
      <c r="Y219" s="107">
        <v>0</v>
      </c>
      <c r="Z219" s="107">
        <v>0</v>
      </c>
      <c r="AA219" s="107">
        <v>0</v>
      </c>
      <c r="AB219" s="107">
        <v>0</v>
      </c>
      <c r="AC219" s="107">
        <v>0</v>
      </c>
      <c r="AD219" s="107">
        <v>0</v>
      </c>
      <c r="AE219" s="107">
        <v>0</v>
      </c>
      <c r="AF219" s="107">
        <v>0</v>
      </c>
    </row>
    <row r="220" spans="1:32" x14ac:dyDescent="0.45">
      <c r="A220" s="3" t="s">
        <v>217</v>
      </c>
      <c r="B220" s="3" t="s">
        <v>173</v>
      </c>
      <c r="C220" s="3" t="s">
        <v>432</v>
      </c>
      <c r="D220" s="101">
        <v>34</v>
      </c>
      <c r="E220" s="101">
        <v>0</v>
      </c>
      <c r="F220" s="101">
        <v>1</v>
      </c>
      <c r="G220" s="101">
        <v>3</v>
      </c>
      <c r="H220" s="101">
        <v>4</v>
      </c>
      <c r="I220" s="101">
        <v>0</v>
      </c>
      <c r="J220" s="101">
        <v>3</v>
      </c>
      <c r="K220" s="101">
        <v>3</v>
      </c>
      <c r="L220" s="101">
        <v>2</v>
      </c>
      <c r="M220" s="101">
        <v>0</v>
      </c>
      <c r="N220" s="101">
        <v>1</v>
      </c>
      <c r="O220" s="101">
        <v>3</v>
      </c>
      <c r="P220" s="101">
        <v>1</v>
      </c>
      <c r="Q220" s="101">
        <v>0</v>
      </c>
      <c r="R220" s="101">
        <v>0</v>
      </c>
      <c r="S220" s="107">
        <v>0</v>
      </c>
      <c r="T220" s="107">
        <v>0</v>
      </c>
      <c r="U220" s="107">
        <v>5</v>
      </c>
      <c r="V220" s="107">
        <v>2</v>
      </c>
      <c r="W220" s="107">
        <v>3</v>
      </c>
      <c r="X220" s="107">
        <v>3</v>
      </c>
      <c r="Y220" s="107">
        <v>0</v>
      </c>
      <c r="Z220" s="107">
        <v>0</v>
      </c>
      <c r="AA220" s="107">
        <v>0</v>
      </c>
      <c r="AB220" s="107">
        <v>0</v>
      </c>
      <c r="AC220" s="107">
        <v>0</v>
      </c>
      <c r="AD220" s="107">
        <v>0</v>
      </c>
      <c r="AE220" s="107">
        <v>0</v>
      </c>
      <c r="AF220" s="107">
        <v>0</v>
      </c>
    </row>
    <row r="221" spans="1:32" x14ac:dyDescent="0.45">
      <c r="A221" s="2" t="s">
        <v>215</v>
      </c>
      <c r="B221" s="2" t="s">
        <v>174</v>
      </c>
      <c r="C221" s="2" t="s">
        <v>433</v>
      </c>
      <c r="D221" s="100">
        <v>63</v>
      </c>
      <c r="E221" s="100">
        <v>0</v>
      </c>
      <c r="F221" s="100">
        <v>0</v>
      </c>
      <c r="G221" s="100">
        <v>1</v>
      </c>
      <c r="H221" s="100">
        <v>3</v>
      </c>
      <c r="I221" s="100">
        <v>3</v>
      </c>
      <c r="J221" s="100">
        <v>1</v>
      </c>
      <c r="K221" s="100">
        <v>3</v>
      </c>
      <c r="L221" s="100">
        <v>4</v>
      </c>
      <c r="M221" s="100">
        <v>5</v>
      </c>
      <c r="N221" s="100">
        <v>5</v>
      </c>
      <c r="O221" s="100">
        <v>5</v>
      </c>
      <c r="P221" s="100">
        <v>1</v>
      </c>
      <c r="Q221" s="100">
        <v>0</v>
      </c>
      <c r="R221" s="100">
        <v>0</v>
      </c>
      <c r="S221" s="106">
        <v>0</v>
      </c>
      <c r="T221" s="106">
        <v>7</v>
      </c>
      <c r="U221" s="106">
        <v>5</v>
      </c>
      <c r="V221" s="106">
        <v>3</v>
      </c>
      <c r="W221" s="106">
        <v>10</v>
      </c>
      <c r="X221" s="106">
        <v>4</v>
      </c>
      <c r="Y221" s="106">
        <v>1</v>
      </c>
      <c r="Z221" s="106">
        <v>0</v>
      </c>
      <c r="AA221" s="106">
        <v>2</v>
      </c>
      <c r="AB221" s="106">
        <v>0</v>
      </c>
      <c r="AC221" s="106">
        <v>0</v>
      </c>
      <c r="AD221" s="106">
        <v>0</v>
      </c>
      <c r="AE221" s="106">
        <v>0</v>
      </c>
      <c r="AF221" s="106">
        <v>0</v>
      </c>
    </row>
    <row r="222" spans="1:32" x14ac:dyDescent="0.45">
      <c r="A222" s="3" t="s">
        <v>217</v>
      </c>
      <c r="B222" s="3" t="s">
        <v>174</v>
      </c>
      <c r="C222" s="3" t="s">
        <v>434</v>
      </c>
      <c r="D222" s="101">
        <v>16</v>
      </c>
      <c r="E222" s="101">
        <v>0</v>
      </c>
      <c r="F222" s="101">
        <v>0</v>
      </c>
      <c r="G222" s="101">
        <v>0</v>
      </c>
      <c r="H222" s="101">
        <v>2</v>
      </c>
      <c r="I222" s="101">
        <v>0</v>
      </c>
      <c r="J222" s="101">
        <v>0</v>
      </c>
      <c r="K222" s="101">
        <v>1</v>
      </c>
      <c r="L222" s="101">
        <v>3</v>
      </c>
      <c r="M222" s="101">
        <v>1</v>
      </c>
      <c r="N222" s="101">
        <v>2</v>
      </c>
      <c r="O222" s="101">
        <v>2</v>
      </c>
      <c r="P222" s="101">
        <v>0</v>
      </c>
      <c r="Q222" s="101">
        <v>0</v>
      </c>
      <c r="R222" s="101">
        <v>0</v>
      </c>
      <c r="S222" s="107">
        <v>0</v>
      </c>
      <c r="T222" s="107">
        <v>1</v>
      </c>
      <c r="U222" s="107">
        <v>0</v>
      </c>
      <c r="V222" s="107">
        <v>1</v>
      </c>
      <c r="W222" s="107">
        <v>2</v>
      </c>
      <c r="X222" s="107">
        <v>1</v>
      </c>
      <c r="Y222" s="107">
        <v>0</v>
      </c>
      <c r="Z222" s="107">
        <v>0</v>
      </c>
      <c r="AA222" s="107">
        <v>0</v>
      </c>
      <c r="AB222" s="107">
        <v>0</v>
      </c>
      <c r="AC222" s="107">
        <v>0</v>
      </c>
      <c r="AD222" s="107">
        <v>0</v>
      </c>
      <c r="AE222" s="107">
        <v>0</v>
      </c>
      <c r="AF222" s="107">
        <v>0</v>
      </c>
    </row>
    <row r="223" spans="1:32" x14ac:dyDescent="0.45">
      <c r="A223" s="3" t="s">
        <v>217</v>
      </c>
      <c r="B223" s="3" t="s">
        <v>174</v>
      </c>
      <c r="C223" s="3" t="s">
        <v>435</v>
      </c>
      <c r="D223" s="101">
        <v>2.8</v>
      </c>
      <c r="E223" s="101"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v>1</v>
      </c>
      <c r="P223" s="101">
        <v>0</v>
      </c>
      <c r="Q223" s="101">
        <v>0</v>
      </c>
      <c r="R223" s="101">
        <v>0</v>
      </c>
      <c r="S223" s="107">
        <v>0</v>
      </c>
      <c r="T223" s="107">
        <v>0.8</v>
      </c>
      <c r="U223" s="107">
        <v>0</v>
      </c>
      <c r="V223" s="107">
        <v>0</v>
      </c>
      <c r="W223" s="107">
        <v>1</v>
      </c>
      <c r="X223" s="107">
        <v>0</v>
      </c>
      <c r="Y223" s="107">
        <v>0</v>
      </c>
      <c r="Z223" s="107">
        <v>0</v>
      </c>
      <c r="AA223" s="107">
        <v>0</v>
      </c>
      <c r="AB223" s="107">
        <v>0</v>
      </c>
      <c r="AC223" s="107">
        <v>0</v>
      </c>
      <c r="AD223" s="107">
        <v>0</v>
      </c>
      <c r="AE223" s="107">
        <v>0</v>
      </c>
      <c r="AF223" s="107">
        <v>0</v>
      </c>
    </row>
    <row r="224" spans="1:32" x14ac:dyDescent="0.45">
      <c r="A224" s="3" t="s">
        <v>217</v>
      </c>
      <c r="B224" s="3" t="s">
        <v>174</v>
      </c>
      <c r="C224" s="3" t="s">
        <v>436</v>
      </c>
      <c r="D224" s="101">
        <v>29.2</v>
      </c>
      <c r="E224" s="101">
        <v>0</v>
      </c>
      <c r="F224" s="101">
        <v>0</v>
      </c>
      <c r="G224" s="101">
        <v>1</v>
      </c>
      <c r="H224" s="101">
        <v>1</v>
      </c>
      <c r="I224" s="101">
        <v>1</v>
      </c>
      <c r="J224" s="101">
        <v>0</v>
      </c>
      <c r="K224" s="101">
        <v>2</v>
      </c>
      <c r="L224" s="101">
        <v>0</v>
      </c>
      <c r="M224" s="101">
        <v>2</v>
      </c>
      <c r="N224" s="101">
        <v>1</v>
      </c>
      <c r="O224" s="101">
        <v>1</v>
      </c>
      <c r="P224" s="101">
        <v>1</v>
      </c>
      <c r="Q224" s="101">
        <v>0</v>
      </c>
      <c r="R224" s="101">
        <v>0</v>
      </c>
      <c r="S224" s="107">
        <v>0</v>
      </c>
      <c r="T224" s="107">
        <v>2.2000000000000002</v>
      </c>
      <c r="U224" s="107">
        <v>4</v>
      </c>
      <c r="V224" s="107">
        <v>2</v>
      </c>
      <c r="W224" s="107">
        <v>6</v>
      </c>
      <c r="X224" s="107">
        <v>3</v>
      </c>
      <c r="Y224" s="107">
        <v>0</v>
      </c>
      <c r="Z224" s="107">
        <v>0</v>
      </c>
      <c r="AA224" s="107">
        <v>2</v>
      </c>
      <c r="AB224" s="107">
        <v>0</v>
      </c>
      <c r="AC224" s="107">
        <v>0</v>
      </c>
      <c r="AD224" s="107">
        <v>0</v>
      </c>
      <c r="AE224" s="107">
        <v>0</v>
      </c>
      <c r="AF224" s="107">
        <v>0</v>
      </c>
    </row>
    <row r="225" spans="1:32" x14ac:dyDescent="0.45">
      <c r="A225" s="3" t="s">
        <v>217</v>
      </c>
      <c r="B225" s="3" t="s">
        <v>174</v>
      </c>
      <c r="C225" s="3" t="s">
        <v>437</v>
      </c>
      <c r="D225" s="101">
        <v>4</v>
      </c>
      <c r="E225" s="101">
        <v>0</v>
      </c>
      <c r="F225" s="101">
        <v>0</v>
      </c>
      <c r="G225" s="101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1</v>
      </c>
      <c r="M225" s="101">
        <v>1</v>
      </c>
      <c r="N225" s="101">
        <v>0</v>
      </c>
      <c r="O225" s="101">
        <v>0</v>
      </c>
      <c r="P225" s="101">
        <v>0</v>
      </c>
      <c r="Q225" s="101">
        <v>0</v>
      </c>
      <c r="R225" s="101">
        <v>0</v>
      </c>
      <c r="S225" s="107">
        <v>0</v>
      </c>
      <c r="T225" s="107">
        <v>0</v>
      </c>
      <c r="U225" s="107">
        <v>1</v>
      </c>
      <c r="V225" s="107">
        <v>0</v>
      </c>
      <c r="W225" s="107">
        <v>0</v>
      </c>
      <c r="X225" s="107">
        <v>0</v>
      </c>
      <c r="Y225" s="107">
        <v>1</v>
      </c>
      <c r="Z225" s="107">
        <v>0</v>
      </c>
      <c r="AA225" s="107">
        <v>0</v>
      </c>
      <c r="AB225" s="107">
        <v>0</v>
      </c>
      <c r="AC225" s="107">
        <v>0</v>
      </c>
      <c r="AD225" s="107">
        <v>0</v>
      </c>
      <c r="AE225" s="107">
        <v>0</v>
      </c>
      <c r="AF225" s="107">
        <v>0</v>
      </c>
    </row>
    <row r="226" spans="1:32" x14ac:dyDescent="0.45">
      <c r="A226" s="3" t="s">
        <v>217</v>
      </c>
      <c r="B226" s="3" t="s">
        <v>174</v>
      </c>
      <c r="C226" s="3" t="s">
        <v>438</v>
      </c>
      <c r="D226" s="101">
        <v>5</v>
      </c>
      <c r="E226" s="101">
        <v>0</v>
      </c>
      <c r="F226" s="101">
        <v>0</v>
      </c>
      <c r="G226" s="101">
        <v>0</v>
      </c>
      <c r="H226" s="101">
        <v>0</v>
      </c>
      <c r="I226" s="101">
        <v>1</v>
      </c>
      <c r="J226" s="101">
        <v>0</v>
      </c>
      <c r="K226" s="101">
        <v>0</v>
      </c>
      <c r="L226" s="101">
        <v>0</v>
      </c>
      <c r="M226" s="101">
        <v>1</v>
      </c>
      <c r="N226" s="101">
        <v>0</v>
      </c>
      <c r="O226" s="101">
        <v>1</v>
      </c>
      <c r="P226" s="101">
        <v>0</v>
      </c>
      <c r="Q226" s="101">
        <v>0</v>
      </c>
      <c r="R226" s="101">
        <v>0</v>
      </c>
      <c r="S226" s="107">
        <v>0</v>
      </c>
      <c r="T226" s="107">
        <v>2</v>
      </c>
      <c r="U226" s="107">
        <v>0</v>
      </c>
      <c r="V226" s="107">
        <v>0</v>
      </c>
      <c r="W226" s="107">
        <v>0</v>
      </c>
      <c r="X226" s="107">
        <v>0</v>
      </c>
      <c r="Y226" s="107">
        <v>0</v>
      </c>
      <c r="Z226" s="107">
        <v>0</v>
      </c>
      <c r="AA226" s="107">
        <v>0</v>
      </c>
      <c r="AB226" s="107">
        <v>0</v>
      </c>
      <c r="AC226" s="107">
        <v>0</v>
      </c>
      <c r="AD226" s="107">
        <v>0</v>
      </c>
      <c r="AE226" s="107">
        <v>0</v>
      </c>
      <c r="AF226" s="107">
        <v>0</v>
      </c>
    </row>
    <row r="227" spans="1:32" x14ac:dyDescent="0.45">
      <c r="A227" s="3" t="s">
        <v>217</v>
      </c>
      <c r="B227" s="3" t="s">
        <v>174</v>
      </c>
      <c r="C227" s="3" t="s">
        <v>439</v>
      </c>
      <c r="D227" s="101">
        <v>4</v>
      </c>
      <c r="E227" s="101">
        <v>0</v>
      </c>
      <c r="F227" s="101">
        <v>0</v>
      </c>
      <c r="G227" s="101">
        <v>0</v>
      </c>
      <c r="H227" s="101">
        <v>0</v>
      </c>
      <c r="I227" s="101">
        <v>1</v>
      </c>
      <c r="J227" s="101">
        <v>0</v>
      </c>
      <c r="K227" s="101">
        <v>0</v>
      </c>
      <c r="L227" s="101">
        <v>0</v>
      </c>
      <c r="M227" s="101">
        <v>0</v>
      </c>
      <c r="N227" s="101">
        <v>1</v>
      </c>
      <c r="O227" s="101">
        <v>0</v>
      </c>
      <c r="P227" s="101">
        <v>0</v>
      </c>
      <c r="Q227" s="101">
        <v>0</v>
      </c>
      <c r="R227" s="101">
        <v>0</v>
      </c>
      <c r="S227" s="107">
        <v>0</v>
      </c>
      <c r="T227" s="107">
        <v>1</v>
      </c>
      <c r="U227" s="107">
        <v>0</v>
      </c>
      <c r="V227" s="107">
        <v>0</v>
      </c>
      <c r="W227" s="107">
        <v>1</v>
      </c>
      <c r="X227" s="107">
        <v>0</v>
      </c>
      <c r="Y227" s="107">
        <v>0</v>
      </c>
      <c r="Z227" s="107">
        <v>0</v>
      </c>
      <c r="AA227" s="107">
        <v>0</v>
      </c>
      <c r="AB227" s="107">
        <v>0</v>
      </c>
      <c r="AC227" s="107">
        <v>0</v>
      </c>
      <c r="AD227" s="107">
        <v>0</v>
      </c>
      <c r="AE227" s="107">
        <v>0</v>
      </c>
      <c r="AF227" s="107">
        <v>0</v>
      </c>
    </row>
    <row r="228" spans="1:32" x14ac:dyDescent="0.45">
      <c r="A228" s="3" t="s">
        <v>217</v>
      </c>
      <c r="B228" s="3" t="s">
        <v>174</v>
      </c>
      <c r="C228" s="3" t="s">
        <v>440</v>
      </c>
      <c r="D228" s="101">
        <v>2</v>
      </c>
      <c r="E228" s="101">
        <v>0</v>
      </c>
      <c r="F228" s="101">
        <v>0</v>
      </c>
      <c r="G228" s="101">
        <v>0</v>
      </c>
      <c r="H228" s="101">
        <v>0</v>
      </c>
      <c r="I228" s="101">
        <v>0</v>
      </c>
      <c r="J228" s="101">
        <v>1</v>
      </c>
      <c r="K228" s="101">
        <v>0</v>
      </c>
      <c r="L228" s="101">
        <v>0</v>
      </c>
      <c r="M228" s="101">
        <v>0</v>
      </c>
      <c r="N228" s="101">
        <v>1</v>
      </c>
      <c r="O228" s="101">
        <v>0</v>
      </c>
      <c r="P228" s="101">
        <v>0</v>
      </c>
      <c r="Q228" s="101">
        <v>0</v>
      </c>
      <c r="R228" s="101">
        <v>0</v>
      </c>
      <c r="S228" s="107">
        <v>0</v>
      </c>
      <c r="T228" s="107">
        <v>0</v>
      </c>
      <c r="U228" s="107">
        <v>0</v>
      </c>
      <c r="V228" s="107">
        <v>0</v>
      </c>
      <c r="W228" s="107">
        <v>0</v>
      </c>
      <c r="X228" s="107">
        <v>0</v>
      </c>
      <c r="Y228" s="107">
        <v>0</v>
      </c>
      <c r="Z228" s="107">
        <v>0</v>
      </c>
      <c r="AA228" s="107">
        <v>0</v>
      </c>
      <c r="AB228" s="107">
        <v>0</v>
      </c>
      <c r="AC228" s="107">
        <v>0</v>
      </c>
      <c r="AD228" s="107">
        <v>0</v>
      </c>
      <c r="AE228" s="107">
        <v>0</v>
      </c>
      <c r="AF228" s="107">
        <v>0</v>
      </c>
    </row>
    <row r="229" spans="1:32" x14ac:dyDescent="0.45">
      <c r="A229" s="2" t="s">
        <v>215</v>
      </c>
      <c r="B229" s="2" t="s">
        <v>175</v>
      </c>
      <c r="C229" s="2" t="s">
        <v>441</v>
      </c>
      <c r="D229" s="100">
        <v>151.6</v>
      </c>
      <c r="E229" s="100">
        <v>0</v>
      </c>
      <c r="F229" s="100">
        <v>4.8</v>
      </c>
      <c r="G229" s="100">
        <v>14.6</v>
      </c>
      <c r="H229" s="100">
        <v>12.6</v>
      </c>
      <c r="I229" s="100">
        <v>7</v>
      </c>
      <c r="J229" s="100">
        <v>4.8</v>
      </c>
      <c r="K229" s="100">
        <v>8.8000000000000007</v>
      </c>
      <c r="L229" s="100">
        <v>14</v>
      </c>
      <c r="M229" s="100">
        <v>13.8</v>
      </c>
      <c r="N229" s="100">
        <v>9</v>
      </c>
      <c r="O229" s="100">
        <v>4</v>
      </c>
      <c r="P229" s="100">
        <v>2</v>
      </c>
      <c r="Q229" s="100">
        <v>0</v>
      </c>
      <c r="R229" s="100">
        <v>2</v>
      </c>
      <c r="S229" s="106">
        <v>0</v>
      </c>
      <c r="T229" s="106">
        <v>7.8</v>
      </c>
      <c r="U229" s="106">
        <v>12</v>
      </c>
      <c r="V229" s="106">
        <v>12.8</v>
      </c>
      <c r="W229" s="106">
        <v>9.8000000000000007</v>
      </c>
      <c r="X229" s="106">
        <v>2</v>
      </c>
      <c r="Y229" s="106">
        <v>4</v>
      </c>
      <c r="Z229" s="106">
        <v>4.8</v>
      </c>
      <c r="AA229" s="106">
        <v>0</v>
      </c>
      <c r="AB229" s="106">
        <v>1</v>
      </c>
      <c r="AC229" s="106">
        <v>0</v>
      </c>
      <c r="AD229" s="106">
        <v>0</v>
      </c>
      <c r="AE229" s="106">
        <v>0</v>
      </c>
      <c r="AF229" s="106">
        <v>0</v>
      </c>
    </row>
    <row r="230" spans="1:32" x14ac:dyDescent="0.45">
      <c r="A230" s="3" t="s">
        <v>217</v>
      </c>
      <c r="B230" s="3" t="s">
        <v>175</v>
      </c>
      <c r="C230" s="3" t="s">
        <v>442</v>
      </c>
      <c r="D230" s="101">
        <v>76.400000000000006</v>
      </c>
      <c r="E230" s="101">
        <v>0</v>
      </c>
      <c r="F230" s="101">
        <v>1.8</v>
      </c>
      <c r="G230" s="101">
        <v>4.5999999999999996</v>
      </c>
      <c r="H230" s="101">
        <v>5.2</v>
      </c>
      <c r="I230" s="101">
        <v>3</v>
      </c>
      <c r="J230" s="101">
        <v>2.8</v>
      </c>
      <c r="K230" s="101">
        <v>5.4</v>
      </c>
      <c r="L230" s="101">
        <v>7</v>
      </c>
      <c r="M230" s="101">
        <v>3.8</v>
      </c>
      <c r="N230" s="101">
        <v>5.8</v>
      </c>
      <c r="O230" s="101">
        <v>1</v>
      </c>
      <c r="P230" s="101">
        <v>2</v>
      </c>
      <c r="Q230" s="101">
        <v>0</v>
      </c>
      <c r="R230" s="101">
        <v>0</v>
      </c>
      <c r="S230" s="107">
        <v>0</v>
      </c>
      <c r="T230" s="107">
        <v>4.8</v>
      </c>
      <c r="U230" s="107">
        <v>4.5999999999999996</v>
      </c>
      <c r="V230" s="107">
        <v>6.8</v>
      </c>
      <c r="W230" s="107">
        <v>8.8000000000000007</v>
      </c>
      <c r="X230" s="107">
        <v>2</v>
      </c>
      <c r="Y230" s="107">
        <v>3</v>
      </c>
      <c r="Z230" s="107">
        <v>3</v>
      </c>
      <c r="AA230" s="107">
        <v>0</v>
      </c>
      <c r="AB230" s="107">
        <v>1</v>
      </c>
      <c r="AC230" s="107">
        <v>0</v>
      </c>
      <c r="AD230" s="107">
        <v>0</v>
      </c>
      <c r="AE230" s="107">
        <v>0</v>
      </c>
      <c r="AF230" s="107">
        <v>0</v>
      </c>
    </row>
    <row r="231" spans="1:32" x14ac:dyDescent="0.45">
      <c r="A231" s="3" t="s">
        <v>217</v>
      </c>
      <c r="B231" s="3" t="s">
        <v>175</v>
      </c>
      <c r="C231" s="3" t="s">
        <v>443</v>
      </c>
      <c r="D231" s="101">
        <v>61.4</v>
      </c>
      <c r="E231" s="101">
        <v>0</v>
      </c>
      <c r="F231" s="101">
        <v>3</v>
      </c>
      <c r="G231" s="101">
        <v>10</v>
      </c>
      <c r="H231" s="101">
        <v>7</v>
      </c>
      <c r="I231" s="101">
        <v>3</v>
      </c>
      <c r="J231" s="101">
        <v>2</v>
      </c>
      <c r="K231" s="101">
        <v>3.4</v>
      </c>
      <c r="L231" s="101">
        <v>7</v>
      </c>
      <c r="M231" s="101">
        <v>7.8</v>
      </c>
      <c r="N231" s="101">
        <v>1.2</v>
      </c>
      <c r="O231" s="101">
        <v>0</v>
      </c>
      <c r="P231" s="101">
        <v>0</v>
      </c>
      <c r="Q231" s="101">
        <v>0</v>
      </c>
      <c r="R231" s="101">
        <v>2</v>
      </c>
      <c r="S231" s="107">
        <v>0</v>
      </c>
      <c r="T231" s="107">
        <v>2</v>
      </c>
      <c r="U231" s="107">
        <v>6.2</v>
      </c>
      <c r="V231" s="107">
        <v>4</v>
      </c>
      <c r="W231" s="107">
        <v>1</v>
      </c>
      <c r="X231" s="107">
        <v>0</v>
      </c>
      <c r="Y231" s="107">
        <v>1</v>
      </c>
      <c r="Z231" s="107">
        <v>0.8</v>
      </c>
      <c r="AA231" s="107">
        <v>0</v>
      </c>
      <c r="AB231" s="107">
        <v>0</v>
      </c>
      <c r="AC231" s="107">
        <v>0</v>
      </c>
      <c r="AD231" s="107">
        <v>0</v>
      </c>
      <c r="AE231" s="107">
        <v>0</v>
      </c>
      <c r="AF231" s="107">
        <v>0</v>
      </c>
    </row>
    <row r="232" spans="1:32" x14ac:dyDescent="0.45">
      <c r="A232" s="3" t="s">
        <v>217</v>
      </c>
      <c r="B232" s="3" t="s">
        <v>175</v>
      </c>
      <c r="C232" s="3" t="s">
        <v>444</v>
      </c>
      <c r="D232" s="101">
        <v>1</v>
      </c>
      <c r="E232" s="101">
        <v>0</v>
      </c>
      <c r="F232" s="101">
        <v>0</v>
      </c>
      <c r="G232" s="101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v>1</v>
      </c>
      <c r="P232" s="101">
        <v>0</v>
      </c>
      <c r="Q232" s="101">
        <v>0</v>
      </c>
      <c r="R232" s="101">
        <v>0</v>
      </c>
      <c r="S232" s="107">
        <v>0</v>
      </c>
      <c r="T232" s="107">
        <v>0</v>
      </c>
      <c r="U232" s="107">
        <v>0</v>
      </c>
      <c r="V232" s="107">
        <v>0</v>
      </c>
      <c r="W232" s="107">
        <v>0</v>
      </c>
      <c r="X232" s="107">
        <v>0</v>
      </c>
      <c r="Y232" s="107">
        <v>0</v>
      </c>
      <c r="Z232" s="107">
        <v>0</v>
      </c>
      <c r="AA232" s="107">
        <v>0</v>
      </c>
      <c r="AB232" s="107">
        <v>0</v>
      </c>
      <c r="AC232" s="107">
        <v>0</v>
      </c>
      <c r="AD232" s="107">
        <v>0</v>
      </c>
      <c r="AE232" s="107">
        <v>0</v>
      </c>
      <c r="AF232" s="107">
        <v>0</v>
      </c>
    </row>
    <row r="233" spans="1:32" x14ac:dyDescent="0.45">
      <c r="A233" s="3" t="s">
        <v>217</v>
      </c>
      <c r="B233" s="3" t="s">
        <v>175</v>
      </c>
      <c r="C233" s="3" t="s">
        <v>445</v>
      </c>
      <c r="D233" s="101">
        <v>2.4</v>
      </c>
      <c r="E233" s="101">
        <v>0</v>
      </c>
      <c r="F233" s="101">
        <v>0</v>
      </c>
      <c r="G233" s="101">
        <v>0</v>
      </c>
      <c r="H233" s="101">
        <v>0.2</v>
      </c>
      <c r="I233" s="101">
        <v>0</v>
      </c>
      <c r="J233" s="101">
        <v>0</v>
      </c>
      <c r="K233" s="101">
        <v>0</v>
      </c>
      <c r="L233" s="101">
        <v>0</v>
      </c>
      <c r="M233" s="101">
        <v>1.2</v>
      </c>
      <c r="N233" s="101">
        <v>0</v>
      </c>
      <c r="O233" s="101">
        <v>0</v>
      </c>
      <c r="P233" s="101">
        <v>0</v>
      </c>
      <c r="Q233" s="101">
        <v>0</v>
      </c>
      <c r="R233" s="101">
        <v>0</v>
      </c>
      <c r="S233" s="107">
        <v>0</v>
      </c>
      <c r="T233" s="107">
        <v>0</v>
      </c>
      <c r="U233" s="107">
        <v>0</v>
      </c>
      <c r="V233" s="107">
        <v>0</v>
      </c>
      <c r="W233" s="107">
        <v>0</v>
      </c>
      <c r="X233" s="107">
        <v>0</v>
      </c>
      <c r="Y233" s="107">
        <v>0</v>
      </c>
      <c r="Z233" s="107">
        <v>1</v>
      </c>
      <c r="AA233" s="107">
        <v>0</v>
      </c>
      <c r="AB233" s="107">
        <v>0</v>
      </c>
      <c r="AC233" s="107">
        <v>0</v>
      </c>
      <c r="AD233" s="107">
        <v>0</v>
      </c>
      <c r="AE233" s="107">
        <v>0</v>
      </c>
      <c r="AF233" s="107">
        <v>0</v>
      </c>
    </row>
    <row r="234" spans="1:32" x14ac:dyDescent="0.45">
      <c r="A234" s="3" t="s">
        <v>217</v>
      </c>
      <c r="B234" s="3" t="s">
        <v>175</v>
      </c>
      <c r="C234" s="3" t="s">
        <v>446</v>
      </c>
      <c r="D234" s="101">
        <v>10.4</v>
      </c>
      <c r="E234" s="101">
        <v>0</v>
      </c>
      <c r="F234" s="101">
        <v>0</v>
      </c>
      <c r="G234" s="101">
        <v>0</v>
      </c>
      <c r="H234" s="101">
        <v>0.2</v>
      </c>
      <c r="I234" s="101">
        <v>1</v>
      </c>
      <c r="J234" s="101">
        <v>0</v>
      </c>
      <c r="K234" s="101">
        <v>0</v>
      </c>
      <c r="L234" s="101">
        <v>0</v>
      </c>
      <c r="M234" s="101">
        <v>1</v>
      </c>
      <c r="N234" s="101">
        <v>2</v>
      </c>
      <c r="O234" s="101">
        <v>2</v>
      </c>
      <c r="P234" s="101">
        <v>0</v>
      </c>
      <c r="Q234" s="101">
        <v>0</v>
      </c>
      <c r="R234" s="101">
        <v>0</v>
      </c>
      <c r="S234" s="107">
        <v>0</v>
      </c>
      <c r="T234" s="107">
        <v>1</v>
      </c>
      <c r="U234" s="107">
        <v>1.2</v>
      </c>
      <c r="V234" s="107">
        <v>2</v>
      </c>
      <c r="W234" s="107">
        <v>0</v>
      </c>
      <c r="X234" s="107">
        <v>0</v>
      </c>
      <c r="Y234" s="107">
        <v>0</v>
      </c>
      <c r="Z234" s="107">
        <v>0</v>
      </c>
      <c r="AA234" s="107">
        <v>0</v>
      </c>
      <c r="AB234" s="107">
        <v>0</v>
      </c>
      <c r="AC234" s="107">
        <v>0</v>
      </c>
      <c r="AD234" s="107">
        <v>0</v>
      </c>
      <c r="AE234" s="107">
        <v>0</v>
      </c>
      <c r="AF234" s="107">
        <v>0</v>
      </c>
    </row>
    <row r="235" spans="1:32" x14ac:dyDescent="0.45">
      <c r="A235" s="2" t="s">
        <v>215</v>
      </c>
      <c r="B235" s="2" t="s">
        <v>176</v>
      </c>
      <c r="C235" s="2" t="s">
        <v>447</v>
      </c>
      <c r="D235" s="100">
        <v>173</v>
      </c>
      <c r="E235" s="100">
        <v>0</v>
      </c>
      <c r="F235" s="100">
        <v>4</v>
      </c>
      <c r="G235" s="100">
        <v>9.4</v>
      </c>
      <c r="H235" s="100">
        <v>11.4</v>
      </c>
      <c r="I235" s="100">
        <v>4</v>
      </c>
      <c r="J235" s="100">
        <v>7</v>
      </c>
      <c r="K235" s="100">
        <v>16</v>
      </c>
      <c r="L235" s="100">
        <v>13</v>
      </c>
      <c r="M235" s="100">
        <v>16</v>
      </c>
      <c r="N235" s="100">
        <v>6</v>
      </c>
      <c r="O235" s="100">
        <v>5</v>
      </c>
      <c r="P235" s="100">
        <v>2</v>
      </c>
      <c r="Q235" s="100">
        <v>1</v>
      </c>
      <c r="R235" s="100">
        <v>2</v>
      </c>
      <c r="S235" s="106">
        <v>0</v>
      </c>
      <c r="T235" s="106">
        <v>8</v>
      </c>
      <c r="U235" s="106">
        <v>15</v>
      </c>
      <c r="V235" s="106">
        <v>14.2</v>
      </c>
      <c r="W235" s="106">
        <v>14.8</v>
      </c>
      <c r="X235" s="106">
        <v>10</v>
      </c>
      <c r="Y235" s="106">
        <v>8</v>
      </c>
      <c r="Z235" s="106">
        <v>2.2000000000000002</v>
      </c>
      <c r="AA235" s="106">
        <v>2</v>
      </c>
      <c r="AB235" s="106">
        <v>1</v>
      </c>
      <c r="AC235" s="106">
        <v>0</v>
      </c>
      <c r="AD235" s="106">
        <v>0</v>
      </c>
      <c r="AE235" s="106">
        <v>1</v>
      </c>
      <c r="AF235" s="106">
        <v>0</v>
      </c>
    </row>
    <row r="236" spans="1:32" x14ac:dyDescent="0.45">
      <c r="A236" s="3" t="s">
        <v>217</v>
      </c>
      <c r="B236" s="3" t="s">
        <v>176</v>
      </c>
      <c r="C236" s="3" t="s">
        <v>448</v>
      </c>
      <c r="D236" s="101">
        <v>92.6</v>
      </c>
      <c r="E236" s="101">
        <v>0</v>
      </c>
      <c r="F236" s="101">
        <v>1</v>
      </c>
      <c r="G236" s="101">
        <v>7.2</v>
      </c>
      <c r="H236" s="101">
        <v>6.8</v>
      </c>
      <c r="I236" s="101">
        <v>4</v>
      </c>
      <c r="J236" s="101">
        <v>4.8</v>
      </c>
      <c r="K236" s="101">
        <v>10</v>
      </c>
      <c r="L236" s="101">
        <v>7</v>
      </c>
      <c r="M236" s="101">
        <v>8</v>
      </c>
      <c r="N236" s="101">
        <v>2</v>
      </c>
      <c r="O236" s="101">
        <v>2</v>
      </c>
      <c r="P236" s="101">
        <v>0</v>
      </c>
      <c r="Q236" s="101">
        <v>0</v>
      </c>
      <c r="R236" s="101">
        <v>2</v>
      </c>
      <c r="S236" s="107">
        <v>0</v>
      </c>
      <c r="T236" s="107">
        <v>3</v>
      </c>
      <c r="U236" s="107">
        <v>6</v>
      </c>
      <c r="V236" s="107">
        <v>8</v>
      </c>
      <c r="W236" s="107">
        <v>6.8</v>
      </c>
      <c r="X236" s="107">
        <v>8</v>
      </c>
      <c r="Y236" s="107">
        <v>3</v>
      </c>
      <c r="Z236" s="107">
        <v>1</v>
      </c>
      <c r="AA236" s="107">
        <v>2</v>
      </c>
      <c r="AB236" s="107">
        <v>0</v>
      </c>
      <c r="AC236" s="107">
        <v>0</v>
      </c>
      <c r="AD236" s="107">
        <v>0</v>
      </c>
      <c r="AE236" s="107">
        <v>0</v>
      </c>
      <c r="AF236" s="107">
        <v>0</v>
      </c>
    </row>
    <row r="237" spans="1:32" x14ac:dyDescent="0.45">
      <c r="A237" s="3" t="s">
        <v>217</v>
      </c>
      <c r="B237" s="3" t="s">
        <v>176</v>
      </c>
      <c r="C237" s="3" t="s">
        <v>449</v>
      </c>
      <c r="D237" s="101">
        <v>6</v>
      </c>
      <c r="E237" s="101"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0</v>
      </c>
      <c r="M237" s="101">
        <v>1</v>
      </c>
      <c r="N237" s="101">
        <v>0</v>
      </c>
      <c r="O237" s="101">
        <v>1</v>
      </c>
      <c r="P237" s="101">
        <v>0</v>
      </c>
      <c r="Q237" s="101">
        <v>0</v>
      </c>
      <c r="R237" s="101">
        <v>0</v>
      </c>
      <c r="S237" s="107">
        <v>0</v>
      </c>
      <c r="T237" s="107">
        <v>0</v>
      </c>
      <c r="U237" s="107">
        <v>2</v>
      </c>
      <c r="V237" s="107">
        <v>0</v>
      </c>
      <c r="W237" s="107">
        <v>1</v>
      </c>
      <c r="X237" s="107">
        <v>0</v>
      </c>
      <c r="Y237" s="107">
        <v>1</v>
      </c>
      <c r="Z237" s="107">
        <v>0</v>
      </c>
      <c r="AA237" s="107">
        <v>0</v>
      </c>
      <c r="AB237" s="107">
        <v>0</v>
      </c>
      <c r="AC237" s="107">
        <v>0</v>
      </c>
      <c r="AD237" s="107">
        <v>0</v>
      </c>
      <c r="AE237" s="107">
        <v>0</v>
      </c>
      <c r="AF237" s="107">
        <v>0</v>
      </c>
    </row>
    <row r="238" spans="1:32" x14ac:dyDescent="0.45">
      <c r="A238" s="3" t="s">
        <v>217</v>
      </c>
      <c r="B238" s="3" t="s">
        <v>176</v>
      </c>
      <c r="C238" s="3" t="s">
        <v>450</v>
      </c>
      <c r="D238" s="101">
        <v>14.2</v>
      </c>
      <c r="E238" s="101">
        <v>0</v>
      </c>
      <c r="F238" s="101">
        <v>0</v>
      </c>
      <c r="G238" s="101">
        <v>1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2</v>
      </c>
      <c r="N238" s="101">
        <v>1</v>
      </c>
      <c r="O238" s="101">
        <v>0</v>
      </c>
      <c r="P238" s="101">
        <v>0</v>
      </c>
      <c r="Q238" s="101">
        <v>0</v>
      </c>
      <c r="R238" s="101">
        <v>0</v>
      </c>
      <c r="S238" s="107">
        <v>0</v>
      </c>
      <c r="T238" s="107">
        <v>1</v>
      </c>
      <c r="U238" s="107">
        <v>3</v>
      </c>
      <c r="V238" s="107">
        <v>2</v>
      </c>
      <c r="W238" s="107">
        <v>3.2</v>
      </c>
      <c r="X238" s="107">
        <v>0</v>
      </c>
      <c r="Y238" s="107">
        <v>1</v>
      </c>
      <c r="Z238" s="107">
        <v>0</v>
      </c>
      <c r="AA238" s="107">
        <v>0</v>
      </c>
      <c r="AB238" s="107">
        <v>0</v>
      </c>
      <c r="AC238" s="107">
        <v>0</v>
      </c>
      <c r="AD238" s="107">
        <v>0</v>
      </c>
      <c r="AE238" s="107">
        <v>0</v>
      </c>
      <c r="AF238" s="107">
        <v>0</v>
      </c>
    </row>
    <row r="239" spans="1:32" x14ac:dyDescent="0.45">
      <c r="A239" s="3" t="s">
        <v>217</v>
      </c>
      <c r="B239" s="3" t="s">
        <v>176</v>
      </c>
      <c r="C239" s="3" t="s">
        <v>451</v>
      </c>
      <c r="D239" s="101">
        <v>9.1999999999999993</v>
      </c>
      <c r="E239" s="101">
        <v>0</v>
      </c>
      <c r="F239" s="101">
        <v>0</v>
      </c>
      <c r="G239" s="101">
        <v>1</v>
      </c>
      <c r="H239" s="101">
        <v>0.2</v>
      </c>
      <c r="I239" s="101">
        <v>0</v>
      </c>
      <c r="J239" s="101">
        <v>0</v>
      </c>
      <c r="K239" s="101">
        <v>0</v>
      </c>
      <c r="L239" s="101">
        <v>2</v>
      </c>
      <c r="M239" s="101">
        <v>1</v>
      </c>
      <c r="N239" s="101">
        <v>2</v>
      </c>
      <c r="O239" s="101">
        <v>0</v>
      </c>
      <c r="P239" s="101">
        <v>1</v>
      </c>
      <c r="Q239" s="101">
        <v>0</v>
      </c>
      <c r="R239" s="101">
        <v>0</v>
      </c>
      <c r="S239" s="107">
        <v>0</v>
      </c>
      <c r="T239" s="107">
        <v>1</v>
      </c>
      <c r="U239" s="107">
        <v>0</v>
      </c>
      <c r="V239" s="107">
        <v>0</v>
      </c>
      <c r="W239" s="107">
        <v>0</v>
      </c>
      <c r="X239" s="107">
        <v>1</v>
      </c>
      <c r="Y239" s="107">
        <v>0</v>
      </c>
      <c r="Z239" s="107">
        <v>0</v>
      </c>
      <c r="AA239" s="107">
        <v>0</v>
      </c>
      <c r="AB239" s="107">
        <v>0</v>
      </c>
      <c r="AC239" s="107">
        <v>0</v>
      </c>
      <c r="AD239" s="107">
        <v>0</v>
      </c>
      <c r="AE239" s="107">
        <v>0</v>
      </c>
      <c r="AF239" s="107">
        <v>0</v>
      </c>
    </row>
    <row r="240" spans="1:32" x14ac:dyDescent="0.45">
      <c r="A240" s="3" t="s">
        <v>217</v>
      </c>
      <c r="B240" s="3" t="s">
        <v>176</v>
      </c>
      <c r="C240" s="3" t="s">
        <v>452</v>
      </c>
      <c r="D240" s="101">
        <v>13.2</v>
      </c>
      <c r="E240" s="101">
        <v>0</v>
      </c>
      <c r="F240" s="101">
        <v>1</v>
      </c>
      <c r="G240" s="101">
        <v>0.2</v>
      </c>
      <c r="H240" s="101">
        <v>1</v>
      </c>
      <c r="I240" s="101">
        <v>0</v>
      </c>
      <c r="J240" s="101">
        <v>1.2</v>
      </c>
      <c r="K240" s="101">
        <v>1</v>
      </c>
      <c r="L240" s="101">
        <v>1</v>
      </c>
      <c r="M240" s="101">
        <v>1</v>
      </c>
      <c r="N240" s="101">
        <v>0</v>
      </c>
      <c r="O240" s="101">
        <v>1</v>
      </c>
      <c r="P240" s="101">
        <v>1</v>
      </c>
      <c r="Q240" s="101">
        <v>0</v>
      </c>
      <c r="R240" s="101">
        <v>0</v>
      </c>
      <c r="S240" s="107">
        <v>0</v>
      </c>
      <c r="T240" s="107">
        <v>1</v>
      </c>
      <c r="U240" s="107">
        <v>0</v>
      </c>
      <c r="V240" s="107">
        <v>0</v>
      </c>
      <c r="W240" s="107">
        <v>0.8</v>
      </c>
      <c r="X240" s="107">
        <v>0</v>
      </c>
      <c r="Y240" s="107">
        <v>1</v>
      </c>
      <c r="Z240" s="107">
        <v>1</v>
      </c>
      <c r="AA240" s="107">
        <v>0</v>
      </c>
      <c r="AB240" s="107">
        <v>0</v>
      </c>
      <c r="AC240" s="107">
        <v>0</v>
      </c>
      <c r="AD240" s="107">
        <v>0</v>
      </c>
      <c r="AE240" s="107">
        <v>1</v>
      </c>
      <c r="AF240" s="107">
        <v>0</v>
      </c>
    </row>
    <row r="241" spans="1:32" x14ac:dyDescent="0.45">
      <c r="A241" s="3" t="s">
        <v>217</v>
      </c>
      <c r="B241" s="3" t="s">
        <v>176</v>
      </c>
      <c r="C241" s="3" t="s">
        <v>453</v>
      </c>
      <c r="D241" s="101">
        <v>31.8</v>
      </c>
      <c r="E241" s="101">
        <v>0</v>
      </c>
      <c r="F241" s="101">
        <v>2</v>
      </c>
      <c r="G241" s="101">
        <v>0</v>
      </c>
      <c r="H241" s="101">
        <v>1.4</v>
      </c>
      <c r="I241" s="101">
        <v>0</v>
      </c>
      <c r="J241" s="101">
        <v>1</v>
      </c>
      <c r="K241" s="101">
        <v>5</v>
      </c>
      <c r="L241" s="101">
        <v>2</v>
      </c>
      <c r="M241" s="101">
        <v>2</v>
      </c>
      <c r="N241" s="101">
        <v>1</v>
      </c>
      <c r="O241" s="101">
        <v>1</v>
      </c>
      <c r="P241" s="101">
        <v>0</v>
      </c>
      <c r="Q241" s="101">
        <v>1</v>
      </c>
      <c r="R241" s="101">
        <v>0</v>
      </c>
      <c r="S241" s="107">
        <v>0</v>
      </c>
      <c r="T241" s="107">
        <v>1</v>
      </c>
      <c r="U241" s="107">
        <v>3</v>
      </c>
      <c r="V241" s="107">
        <v>4.2</v>
      </c>
      <c r="W241" s="107">
        <v>3</v>
      </c>
      <c r="X241" s="107">
        <v>1</v>
      </c>
      <c r="Y241" s="107">
        <v>2</v>
      </c>
      <c r="Z241" s="107">
        <v>0.2</v>
      </c>
      <c r="AA241" s="107">
        <v>0</v>
      </c>
      <c r="AB241" s="107">
        <v>1</v>
      </c>
      <c r="AC241" s="107">
        <v>0</v>
      </c>
      <c r="AD241" s="107">
        <v>0</v>
      </c>
      <c r="AE241" s="107">
        <v>0</v>
      </c>
      <c r="AF241" s="107">
        <v>0</v>
      </c>
    </row>
    <row r="242" spans="1:32" x14ac:dyDescent="0.45">
      <c r="A242" s="3" t="s">
        <v>217</v>
      </c>
      <c r="B242" s="3" t="s">
        <v>176</v>
      </c>
      <c r="C242" s="3" t="s">
        <v>454</v>
      </c>
      <c r="D242" s="101">
        <v>6</v>
      </c>
      <c r="E242" s="101">
        <v>0</v>
      </c>
      <c r="F242" s="101">
        <v>0</v>
      </c>
      <c r="G242" s="101">
        <v>0</v>
      </c>
      <c r="H242" s="101">
        <v>2</v>
      </c>
      <c r="I242" s="101">
        <v>0</v>
      </c>
      <c r="J242" s="101">
        <v>0</v>
      </c>
      <c r="K242" s="101">
        <v>0</v>
      </c>
      <c r="L242" s="101">
        <v>1</v>
      </c>
      <c r="M242" s="101">
        <v>1</v>
      </c>
      <c r="N242" s="101">
        <v>0</v>
      </c>
      <c r="O242" s="101">
        <v>0</v>
      </c>
      <c r="P242" s="101">
        <v>0</v>
      </c>
      <c r="Q242" s="101">
        <v>0</v>
      </c>
      <c r="R242" s="101">
        <v>0</v>
      </c>
      <c r="S242" s="107">
        <v>0</v>
      </c>
      <c r="T242" s="107">
        <v>1</v>
      </c>
      <c r="U242" s="107">
        <v>1</v>
      </c>
      <c r="V242" s="107">
        <v>0</v>
      </c>
      <c r="W242" s="107">
        <v>0</v>
      </c>
      <c r="X242" s="107">
        <v>0</v>
      </c>
      <c r="Y242" s="107">
        <v>0</v>
      </c>
      <c r="Z242" s="107">
        <v>0</v>
      </c>
      <c r="AA242" s="107">
        <v>0</v>
      </c>
      <c r="AB242" s="107">
        <v>0</v>
      </c>
      <c r="AC242" s="107">
        <v>0</v>
      </c>
      <c r="AD242" s="107">
        <v>0</v>
      </c>
      <c r="AE242" s="107">
        <v>0</v>
      </c>
      <c r="AF242" s="107">
        <v>0</v>
      </c>
    </row>
    <row r="243" spans="1:32" x14ac:dyDescent="0.45">
      <c r="A243" s="2" t="s">
        <v>215</v>
      </c>
      <c r="B243" s="2" t="s">
        <v>177</v>
      </c>
      <c r="C243" s="2" t="s">
        <v>455</v>
      </c>
      <c r="D243" s="100">
        <v>101</v>
      </c>
      <c r="E243" s="100">
        <v>0</v>
      </c>
      <c r="F243" s="100">
        <v>6</v>
      </c>
      <c r="G243" s="100">
        <v>5</v>
      </c>
      <c r="H243" s="100">
        <v>3</v>
      </c>
      <c r="I243" s="100">
        <v>7</v>
      </c>
      <c r="J243" s="100">
        <v>8</v>
      </c>
      <c r="K243" s="100">
        <v>6</v>
      </c>
      <c r="L243" s="100">
        <v>5</v>
      </c>
      <c r="M243" s="100">
        <v>11</v>
      </c>
      <c r="N243" s="100">
        <v>7</v>
      </c>
      <c r="O243" s="100">
        <v>3</v>
      </c>
      <c r="P243" s="100">
        <v>2</v>
      </c>
      <c r="Q243" s="100">
        <v>1</v>
      </c>
      <c r="R243" s="100">
        <v>2</v>
      </c>
      <c r="S243" s="106">
        <v>0</v>
      </c>
      <c r="T243" s="106">
        <v>3</v>
      </c>
      <c r="U243" s="106">
        <v>7</v>
      </c>
      <c r="V243" s="106">
        <v>6</v>
      </c>
      <c r="W243" s="106">
        <v>8</v>
      </c>
      <c r="X243" s="106">
        <v>4</v>
      </c>
      <c r="Y243" s="106">
        <v>3</v>
      </c>
      <c r="Z243" s="106">
        <v>3</v>
      </c>
      <c r="AA243" s="106">
        <v>0</v>
      </c>
      <c r="AB243" s="106">
        <v>1</v>
      </c>
      <c r="AC243" s="106">
        <v>0</v>
      </c>
      <c r="AD243" s="106">
        <v>0</v>
      </c>
      <c r="AE243" s="106">
        <v>0</v>
      </c>
      <c r="AF243" s="106">
        <v>0</v>
      </c>
    </row>
    <row r="244" spans="1:32" x14ac:dyDescent="0.45">
      <c r="A244" s="3" t="s">
        <v>217</v>
      </c>
      <c r="B244" s="3" t="s">
        <v>177</v>
      </c>
      <c r="C244" s="3" t="s">
        <v>456</v>
      </c>
      <c r="D244" s="101">
        <v>9</v>
      </c>
      <c r="E244" s="101">
        <v>0</v>
      </c>
      <c r="F244" s="101">
        <v>1</v>
      </c>
      <c r="G244" s="101">
        <v>1</v>
      </c>
      <c r="H244" s="101">
        <v>0</v>
      </c>
      <c r="I244" s="101">
        <v>0</v>
      </c>
      <c r="J244" s="101">
        <v>1</v>
      </c>
      <c r="K244" s="101">
        <v>0</v>
      </c>
      <c r="L244" s="101">
        <v>0</v>
      </c>
      <c r="M244" s="101">
        <v>2</v>
      </c>
      <c r="N244" s="101">
        <v>1</v>
      </c>
      <c r="O244" s="101">
        <v>0</v>
      </c>
      <c r="P244" s="101">
        <v>0</v>
      </c>
      <c r="Q244" s="101">
        <v>0</v>
      </c>
      <c r="R244" s="101">
        <v>1</v>
      </c>
      <c r="S244" s="107">
        <v>0</v>
      </c>
      <c r="T244" s="107">
        <v>0</v>
      </c>
      <c r="U244" s="107">
        <v>0</v>
      </c>
      <c r="V244" s="107">
        <v>1</v>
      </c>
      <c r="W244" s="107">
        <v>0</v>
      </c>
      <c r="X244" s="107">
        <v>0</v>
      </c>
      <c r="Y244" s="107">
        <v>0</v>
      </c>
      <c r="Z244" s="107">
        <v>1</v>
      </c>
      <c r="AA244" s="107">
        <v>0</v>
      </c>
      <c r="AB244" s="107">
        <v>0</v>
      </c>
      <c r="AC244" s="107">
        <v>0</v>
      </c>
      <c r="AD244" s="107">
        <v>0</v>
      </c>
      <c r="AE244" s="107">
        <v>0</v>
      </c>
      <c r="AF244" s="107">
        <v>0</v>
      </c>
    </row>
    <row r="245" spans="1:32" x14ac:dyDescent="0.45">
      <c r="A245" s="3" t="s">
        <v>217</v>
      </c>
      <c r="B245" s="3" t="s">
        <v>177</v>
      </c>
      <c r="C245" s="3" t="s">
        <v>457</v>
      </c>
      <c r="D245" s="101">
        <v>22</v>
      </c>
      <c r="E245" s="101">
        <v>0</v>
      </c>
      <c r="F245" s="101">
        <v>0</v>
      </c>
      <c r="G245" s="101">
        <v>1</v>
      </c>
      <c r="H245" s="101">
        <v>0</v>
      </c>
      <c r="I245" s="101">
        <v>0</v>
      </c>
      <c r="J245" s="101">
        <v>2</v>
      </c>
      <c r="K245" s="101">
        <v>2</v>
      </c>
      <c r="L245" s="101">
        <v>2</v>
      </c>
      <c r="M245" s="101">
        <v>2</v>
      </c>
      <c r="N245" s="101">
        <v>1</v>
      </c>
      <c r="O245" s="101">
        <v>1</v>
      </c>
      <c r="P245" s="101">
        <v>2</v>
      </c>
      <c r="Q245" s="101">
        <v>1</v>
      </c>
      <c r="R245" s="101">
        <v>1</v>
      </c>
      <c r="S245" s="107">
        <v>0</v>
      </c>
      <c r="T245" s="107">
        <v>0</v>
      </c>
      <c r="U245" s="107">
        <v>1</v>
      </c>
      <c r="V245" s="107">
        <v>2</v>
      </c>
      <c r="W245" s="107">
        <v>2</v>
      </c>
      <c r="X245" s="107">
        <v>2</v>
      </c>
      <c r="Y245" s="107">
        <v>0</v>
      </c>
      <c r="Z245" s="107">
        <v>0</v>
      </c>
      <c r="AA245" s="107">
        <v>0</v>
      </c>
      <c r="AB245" s="107">
        <v>0</v>
      </c>
      <c r="AC245" s="107">
        <v>0</v>
      </c>
      <c r="AD245" s="107">
        <v>0</v>
      </c>
      <c r="AE245" s="107">
        <v>0</v>
      </c>
      <c r="AF245" s="107">
        <v>0</v>
      </c>
    </row>
    <row r="246" spans="1:32" x14ac:dyDescent="0.45">
      <c r="A246" s="3" t="s">
        <v>217</v>
      </c>
      <c r="B246" s="3" t="s">
        <v>177</v>
      </c>
      <c r="C246" s="3" t="s">
        <v>458</v>
      </c>
      <c r="D246" s="101">
        <v>22</v>
      </c>
      <c r="E246" s="101">
        <v>0</v>
      </c>
      <c r="F246" s="101">
        <v>3</v>
      </c>
      <c r="G246" s="101">
        <v>0</v>
      </c>
      <c r="H246" s="101">
        <v>1</v>
      </c>
      <c r="I246" s="101">
        <v>1</v>
      </c>
      <c r="J246" s="101">
        <v>2</v>
      </c>
      <c r="K246" s="101">
        <v>1</v>
      </c>
      <c r="L246" s="101">
        <v>2</v>
      </c>
      <c r="M246" s="101">
        <v>2</v>
      </c>
      <c r="N246" s="101">
        <v>0</v>
      </c>
      <c r="O246" s="101">
        <v>0</v>
      </c>
      <c r="P246" s="101">
        <v>0</v>
      </c>
      <c r="Q246" s="101">
        <v>0</v>
      </c>
      <c r="R246" s="101">
        <v>0</v>
      </c>
      <c r="S246" s="107">
        <v>0</v>
      </c>
      <c r="T246" s="107">
        <v>0</v>
      </c>
      <c r="U246" s="107">
        <v>1</v>
      </c>
      <c r="V246" s="107">
        <v>2</v>
      </c>
      <c r="W246" s="107">
        <v>3</v>
      </c>
      <c r="X246" s="107">
        <v>1</v>
      </c>
      <c r="Y246" s="107">
        <v>2</v>
      </c>
      <c r="Z246" s="107">
        <v>1</v>
      </c>
      <c r="AA246" s="107">
        <v>0</v>
      </c>
      <c r="AB246" s="107">
        <v>0</v>
      </c>
      <c r="AC246" s="107">
        <v>0</v>
      </c>
      <c r="AD246" s="107">
        <v>0</v>
      </c>
      <c r="AE246" s="107">
        <v>0</v>
      </c>
      <c r="AF246" s="107">
        <v>0</v>
      </c>
    </row>
    <row r="247" spans="1:32" x14ac:dyDescent="0.45">
      <c r="A247" s="3" t="s">
        <v>217</v>
      </c>
      <c r="B247" s="3" t="s">
        <v>177</v>
      </c>
      <c r="C247" s="3" t="s">
        <v>459</v>
      </c>
      <c r="D247" s="101">
        <v>28.8</v>
      </c>
      <c r="E247" s="101">
        <v>0</v>
      </c>
      <c r="F247" s="101">
        <v>2</v>
      </c>
      <c r="G247" s="101">
        <v>3</v>
      </c>
      <c r="H247" s="101">
        <v>0</v>
      </c>
      <c r="I247" s="101">
        <v>4</v>
      </c>
      <c r="J247" s="101">
        <v>3</v>
      </c>
      <c r="K247" s="101">
        <v>3</v>
      </c>
      <c r="L247" s="101">
        <v>0</v>
      </c>
      <c r="M247" s="101">
        <v>3</v>
      </c>
      <c r="N247" s="101">
        <v>1</v>
      </c>
      <c r="O247" s="101">
        <v>0</v>
      </c>
      <c r="P247" s="101">
        <v>0</v>
      </c>
      <c r="Q247" s="101">
        <v>0</v>
      </c>
      <c r="R247" s="101">
        <v>0</v>
      </c>
      <c r="S247" s="107">
        <v>0</v>
      </c>
      <c r="T247" s="107">
        <v>2</v>
      </c>
      <c r="U247" s="107">
        <v>3.8</v>
      </c>
      <c r="V247" s="107">
        <v>1</v>
      </c>
      <c r="W247" s="107">
        <v>0</v>
      </c>
      <c r="X247" s="107">
        <v>1</v>
      </c>
      <c r="Y247" s="107">
        <v>1</v>
      </c>
      <c r="Z247" s="107">
        <v>1</v>
      </c>
      <c r="AA247" s="107">
        <v>0</v>
      </c>
      <c r="AB247" s="107">
        <v>0</v>
      </c>
      <c r="AC247" s="107">
        <v>0</v>
      </c>
      <c r="AD247" s="107">
        <v>0</v>
      </c>
      <c r="AE247" s="107">
        <v>0</v>
      </c>
      <c r="AF247" s="107">
        <v>0</v>
      </c>
    </row>
    <row r="248" spans="1:32" x14ac:dyDescent="0.45">
      <c r="A248" s="3" t="s">
        <v>217</v>
      </c>
      <c r="B248" s="3" t="s">
        <v>177</v>
      </c>
      <c r="C248" s="3" t="s">
        <v>460</v>
      </c>
      <c r="D248" s="101">
        <v>19.2</v>
      </c>
      <c r="E248" s="101">
        <v>0</v>
      </c>
      <c r="F248" s="101">
        <v>0</v>
      </c>
      <c r="G248" s="101">
        <v>0</v>
      </c>
      <c r="H248" s="101">
        <v>2</v>
      </c>
      <c r="I248" s="101">
        <v>2</v>
      </c>
      <c r="J248" s="101">
        <v>0</v>
      </c>
      <c r="K248" s="101">
        <v>0</v>
      </c>
      <c r="L248" s="101">
        <v>1</v>
      </c>
      <c r="M248" s="101">
        <v>2</v>
      </c>
      <c r="N248" s="101">
        <v>4</v>
      </c>
      <c r="O248" s="101">
        <v>2</v>
      </c>
      <c r="P248" s="101">
        <v>0</v>
      </c>
      <c r="Q248" s="101">
        <v>0</v>
      </c>
      <c r="R248" s="101">
        <v>0</v>
      </c>
      <c r="S248" s="107">
        <v>0</v>
      </c>
      <c r="T248" s="107">
        <v>1</v>
      </c>
      <c r="U248" s="107">
        <v>1.2</v>
      </c>
      <c r="V248" s="107">
        <v>0</v>
      </c>
      <c r="W248" s="107">
        <v>3</v>
      </c>
      <c r="X248" s="107">
        <v>0</v>
      </c>
      <c r="Y248" s="107">
        <v>0</v>
      </c>
      <c r="Z248" s="107">
        <v>0</v>
      </c>
      <c r="AA248" s="107">
        <v>0</v>
      </c>
      <c r="AB248" s="107">
        <v>1</v>
      </c>
      <c r="AC248" s="107">
        <v>0</v>
      </c>
      <c r="AD248" s="107">
        <v>0</v>
      </c>
      <c r="AE248" s="107">
        <v>0</v>
      </c>
      <c r="AF248" s="107">
        <v>0</v>
      </c>
    </row>
    <row r="249" spans="1:32" x14ac:dyDescent="0.45">
      <c r="A249" s="2" t="s">
        <v>215</v>
      </c>
      <c r="B249" s="2" t="s">
        <v>178</v>
      </c>
      <c r="C249" s="2" t="s">
        <v>461</v>
      </c>
      <c r="D249" s="100">
        <v>63.8</v>
      </c>
      <c r="E249" s="100">
        <v>0</v>
      </c>
      <c r="F249" s="100">
        <v>2</v>
      </c>
      <c r="G249" s="100">
        <v>1</v>
      </c>
      <c r="H249" s="100">
        <v>4.8</v>
      </c>
      <c r="I249" s="100">
        <v>3</v>
      </c>
      <c r="J249" s="100">
        <v>3</v>
      </c>
      <c r="K249" s="100">
        <v>5</v>
      </c>
      <c r="L249" s="100">
        <v>2</v>
      </c>
      <c r="M249" s="100">
        <v>8</v>
      </c>
      <c r="N249" s="100">
        <v>3</v>
      </c>
      <c r="O249" s="100">
        <v>2</v>
      </c>
      <c r="P249" s="100">
        <v>0</v>
      </c>
      <c r="Q249" s="100">
        <v>2</v>
      </c>
      <c r="R249" s="100">
        <v>0</v>
      </c>
      <c r="S249" s="106">
        <v>0</v>
      </c>
      <c r="T249" s="106">
        <v>2</v>
      </c>
      <c r="U249" s="106">
        <v>4</v>
      </c>
      <c r="V249" s="106">
        <v>6</v>
      </c>
      <c r="W249" s="106">
        <v>10</v>
      </c>
      <c r="X249" s="106">
        <v>1</v>
      </c>
      <c r="Y249" s="106">
        <v>4</v>
      </c>
      <c r="Z249" s="106">
        <v>1</v>
      </c>
      <c r="AA249" s="106">
        <v>0</v>
      </c>
      <c r="AB249" s="106">
        <v>0</v>
      </c>
      <c r="AC249" s="106">
        <v>0</v>
      </c>
      <c r="AD249" s="106">
        <v>0</v>
      </c>
      <c r="AE249" s="106">
        <v>0</v>
      </c>
      <c r="AF249" s="106">
        <v>0</v>
      </c>
    </row>
    <row r="250" spans="1:32" x14ac:dyDescent="0.45">
      <c r="A250" s="3" t="s">
        <v>217</v>
      </c>
      <c r="B250" s="3" t="s">
        <v>178</v>
      </c>
      <c r="C250" s="3" t="s">
        <v>462</v>
      </c>
      <c r="D250" s="101">
        <v>51.8</v>
      </c>
      <c r="E250" s="101">
        <v>0</v>
      </c>
      <c r="F250" s="101">
        <v>2</v>
      </c>
      <c r="G250" s="101">
        <v>1</v>
      </c>
      <c r="H250" s="101">
        <v>4.8</v>
      </c>
      <c r="I250" s="101">
        <v>3</v>
      </c>
      <c r="J250" s="101">
        <v>2</v>
      </c>
      <c r="K250" s="101">
        <v>4</v>
      </c>
      <c r="L250" s="101">
        <v>1</v>
      </c>
      <c r="M250" s="101">
        <v>6</v>
      </c>
      <c r="N250" s="101">
        <v>2</v>
      </c>
      <c r="O250" s="101">
        <v>2</v>
      </c>
      <c r="P250" s="101">
        <v>0</v>
      </c>
      <c r="Q250" s="101">
        <v>2</v>
      </c>
      <c r="R250" s="101">
        <v>0</v>
      </c>
      <c r="S250" s="107">
        <v>0</v>
      </c>
      <c r="T250" s="107">
        <v>1</v>
      </c>
      <c r="U250" s="107">
        <v>3</v>
      </c>
      <c r="V250" s="107">
        <v>6</v>
      </c>
      <c r="W250" s="107">
        <v>7.8</v>
      </c>
      <c r="X250" s="107">
        <v>1</v>
      </c>
      <c r="Y250" s="107">
        <v>3</v>
      </c>
      <c r="Z250" s="107">
        <v>0.2</v>
      </c>
      <c r="AA250" s="107">
        <v>0</v>
      </c>
      <c r="AB250" s="107">
        <v>0</v>
      </c>
      <c r="AC250" s="107">
        <v>0</v>
      </c>
      <c r="AD250" s="107">
        <v>0</v>
      </c>
      <c r="AE250" s="107">
        <v>0</v>
      </c>
      <c r="AF250" s="107">
        <v>0</v>
      </c>
    </row>
    <row r="251" spans="1:32" x14ac:dyDescent="0.45">
      <c r="A251" s="3" t="s">
        <v>217</v>
      </c>
      <c r="B251" s="3" t="s">
        <v>178</v>
      </c>
      <c r="C251" s="3" t="s">
        <v>463</v>
      </c>
      <c r="D251" s="101">
        <v>8</v>
      </c>
      <c r="E251" s="101"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1</v>
      </c>
      <c r="K251" s="101">
        <v>1</v>
      </c>
      <c r="L251" s="101">
        <v>0</v>
      </c>
      <c r="M251" s="101">
        <v>1</v>
      </c>
      <c r="N251" s="101">
        <v>1</v>
      </c>
      <c r="O251" s="101">
        <v>0</v>
      </c>
      <c r="P251" s="101">
        <v>0</v>
      </c>
      <c r="Q251" s="101">
        <v>0</v>
      </c>
      <c r="R251" s="101">
        <v>0</v>
      </c>
      <c r="S251" s="107">
        <v>0</v>
      </c>
      <c r="T251" s="107">
        <v>1</v>
      </c>
      <c r="U251" s="107">
        <v>0</v>
      </c>
      <c r="V251" s="107">
        <v>0</v>
      </c>
      <c r="W251" s="107">
        <v>2.2000000000000002</v>
      </c>
      <c r="X251" s="107">
        <v>0</v>
      </c>
      <c r="Y251" s="107">
        <v>0</v>
      </c>
      <c r="Z251" s="107">
        <v>0.8</v>
      </c>
      <c r="AA251" s="107">
        <v>0</v>
      </c>
      <c r="AB251" s="107">
        <v>0</v>
      </c>
      <c r="AC251" s="107">
        <v>0</v>
      </c>
      <c r="AD251" s="107">
        <v>0</v>
      </c>
      <c r="AE251" s="107">
        <v>0</v>
      </c>
      <c r="AF251" s="107">
        <v>0</v>
      </c>
    </row>
    <row r="252" spans="1:32" x14ac:dyDescent="0.45">
      <c r="A252" s="3" t="s">
        <v>217</v>
      </c>
      <c r="B252" s="3" t="s">
        <v>178</v>
      </c>
      <c r="C252" s="3" t="s">
        <v>464</v>
      </c>
      <c r="D252" s="101">
        <v>4</v>
      </c>
      <c r="E252" s="101">
        <v>0</v>
      </c>
      <c r="F252" s="101"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1</v>
      </c>
      <c r="M252" s="101">
        <v>1</v>
      </c>
      <c r="N252" s="101">
        <v>0</v>
      </c>
      <c r="O252" s="101">
        <v>0</v>
      </c>
      <c r="P252" s="101">
        <v>0</v>
      </c>
      <c r="Q252" s="101">
        <v>0</v>
      </c>
      <c r="R252" s="101">
        <v>0</v>
      </c>
      <c r="S252" s="107">
        <v>0</v>
      </c>
      <c r="T252" s="107">
        <v>0</v>
      </c>
      <c r="U252" s="107">
        <v>1</v>
      </c>
      <c r="V252" s="107">
        <v>0</v>
      </c>
      <c r="W252" s="107">
        <v>0</v>
      </c>
      <c r="X252" s="107">
        <v>0</v>
      </c>
      <c r="Y252" s="107">
        <v>1</v>
      </c>
      <c r="Z252" s="107">
        <v>0</v>
      </c>
      <c r="AA252" s="107">
        <v>0</v>
      </c>
      <c r="AB252" s="107">
        <v>0</v>
      </c>
      <c r="AC252" s="107">
        <v>0</v>
      </c>
      <c r="AD252" s="107">
        <v>0</v>
      </c>
      <c r="AE252" s="107">
        <v>0</v>
      </c>
      <c r="AF252" s="107">
        <v>0</v>
      </c>
    </row>
    <row r="253" spans="1:32" x14ac:dyDescent="0.45">
      <c r="A253" s="2" t="s">
        <v>215</v>
      </c>
      <c r="B253" s="2" t="s">
        <v>179</v>
      </c>
      <c r="C253" s="2" t="s">
        <v>465</v>
      </c>
      <c r="D253" s="100">
        <v>70</v>
      </c>
      <c r="E253" s="100">
        <v>0</v>
      </c>
      <c r="F253" s="100">
        <v>1</v>
      </c>
      <c r="G253" s="100">
        <v>3.2</v>
      </c>
      <c r="H253" s="100">
        <v>0.2</v>
      </c>
      <c r="I253" s="100">
        <v>2</v>
      </c>
      <c r="J253" s="100">
        <v>3</v>
      </c>
      <c r="K253" s="100">
        <v>8</v>
      </c>
      <c r="L253" s="100">
        <v>5</v>
      </c>
      <c r="M253" s="100">
        <v>6.2</v>
      </c>
      <c r="N253" s="100">
        <v>4</v>
      </c>
      <c r="O253" s="100">
        <v>3</v>
      </c>
      <c r="P253" s="100">
        <v>2</v>
      </c>
      <c r="Q253" s="100">
        <v>0</v>
      </c>
      <c r="R253" s="100">
        <v>0</v>
      </c>
      <c r="S253" s="106">
        <v>0</v>
      </c>
      <c r="T253" s="106">
        <v>2.2000000000000002</v>
      </c>
      <c r="U253" s="106">
        <v>2</v>
      </c>
      <c r="V253" s="106">
        <v>9</v>
      </c>
      <c r="W253" s="106">
        <v>7.2</v>
      </c>
      <c r="X253" s="106">
        <v>3</v>
      </c>
      <c r="Y253" s="106">
        <v>4</v>
      </c>
      <c r="Z253" s="106">
        <v>4</v>
      </c>
      <c r="AA253" s="106">
        <v>0</v>
      </c>
      <c r="AB253" s="106">
        <v>0</v>
      </c>
      <c r="AC253" s="106">
        <v>1</v>
      </c>
      <c r="AD253" s="106">
        <v>0</v>
      </c>
      <c r="AE253" s="106">
        <v>0</v>
      </c>
      <c r="AF253" s="106">
        <v>0</v>
      </c>
    </row>
    <row r="254" spans="1:32" x14ac:dyDescent="0.45">
      <c r="A254" s="3" t="s">
        <v>217</v>
      </c>
      <c r="B254" s="3" t="s">
        <v>179</v>
      </c>
      <c r="C254" s="3" t="s">
        <v>466</v>
      </c>
      <c r="D254" s="101">
        <v>1</v>
      </c>
      <c r="E254" s="101"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0</v>
      </c>
      <c r="M254" s="101">
        <v>1</v>
      </c>
      <c r="N254" s="101">
        <v>0</v>
      </c>
      <c r="O254" s="101">
        <v>0</v>
      </c>
      <c r="P254" s="101">
        <v>0</v>
      </c>
      <c r="Q254" s="101">
        <v>0</v>
      </c>
      <c r="R254" s="101">
        <v>0</v>
      </c>
      <c r="S254" s="107">
        <v>0</v>
      </c>
      <c r="T254" s="107">
        <v>0</v>
      </c>
      <c r="U254" s="107">
        <v>0</v>
      </c>
      <c r="V254" s="107">
        <v>0</v>
      </c>
      <c r="W254" s="107">
        <v>0</v>
      </c>
      <c r="X254" s="107">
        <v>0</v>
      </c>
      <c r="Y254" s="107">
        <v>0</v>
      </c>
      <c r="Z254" s="107">
        <v>0</v>
      </c>
      <c r="AA254" s="107">
        <v>0</v>
      </c>
      <c r="AB254" s="107">
        <v>0</v>
      </c>
      <c r="AC254" s="107">
        <v>0</v>
      </c>
      <c r="AD254" s="107">
        <v>0</v>
      </c>
      <c r="AE254" s="107">
        <v>0</v>
      </c>
      <c r="AF254" s="107">
        <v>0</v>
      </c>
    </row>
    <row r="255" spans="1:32" x14ac:dyDescent="0.45">
      <c r="A255" s="3" t="s">
        <v>217</v>
      </c>
      <c r="B255" s="3" t="s">
        <v>179</v>
      </c>
      <c r="C255" s="3" t="s">
        <v>467</v>
      </c>
      <c r="D255" s="101">
        <v>45.6</v>
      </c>
      <c r="E255" s="101">
        <v>0</v>
      </c>
      <c r="F255" s="101">
        <v>1</v>
      </c>
      <c r="G255" s="101">
        <v>2</v>
      </c>
      <c r="H255" s="101">
        <v>0.2</v>
      </c>
      <c r="I255" s="101">
        <v>1</v>
      </c>
      <c r="J255" s="101">
        <v>2.2000000000000002</v>
      </c>
      <c r="K255" s="101">
        <v>4</v>
      </c>
      <c r="L255" s="101">
        <v>3</v>
      </c>
      <c r="M255" s="101">
        <v>2</v>
      </c>
      <c r="N255" s="101">
        <v>1</v>
      </c>
      <c r="O255" s="101">
        <v>3</v>
      </c>
      <c r="P255" s="101">
        <v>2</v>
      </c>
      <c r="Q255" s="101">
        <v>0</v>
      </c>
      <c r="R255" s="101">
        <v>0</v>
      </c>
      <c r="S255" s="107">
        <v>0</v>
      </c>
      <c r="T255" s="107">
        <v>1.2</v>
      </c>
      <c r="U255" s="107">
        <v>1</v>
      </c>
      <c r="V255" s="107">
        <v>8</v>
      </c>
      <c r="W255" s="107">
        <v>5</v>
      </c>
      <c r="X255" s="107">
        <v>2</v>
      </c>
      <c r="Y255" s="107">
        <v>4</v>
      </c>
      <c r="Z255" s="107">
        <v>2</v>
      </c>
      <c r="AA255" s="107">
        <v>0</v>
      </c>
      <c r="AB255" s="107">
        <v>0</v>
      </c>
      <c r="AC255" s="107">
        <v>1</v>
      </c>
      <c r="AD255" s="107">
        <v>0</v>
      </c>
      <c r="AE255" s="107">
        <v>0</v>
      </c>
      <c r="AF255" s="107">
        <v>0</v>
      </c>
    </row>
    <row r="256" spans="1:32" x14ac:dyDescent="0.45">
      <c r="A256" s="3" t="s">
        <v>217</v>
      </c>
      <c r="B256" s="3" t="s">
        <v>179</v>
      </c>
      <c r="C256" s="3" t="s">
        <v>468</v>
      </c>
      <c r="D256" s="101">
        <v>23.4</v>
      </c>
      <c r="E256" s="101">
        <v>0</v>
      </c>
      <c r="F256" s="101">
        <v>0</v>
      </c>
      <c r="G256" s="101">
        <v>1.2</v>
      </c>
      <c r="H256" s="101">
        <v>0</v>
      </c>
      <c r="I256" s="101">
        <v>1</v>
      </c>
      <c r="J256" s="101">
        <v>0.8</v>
      </c>
      <c r="K256" s="101">
        <v>4</v>
      </c>
      <c r="L256" s="101">
        <v>2</v>
      </c>
      <c r="M256" s="101">
        <v>3.2</v>
      </c>
      <c r="N256" s="101">
        <v>3</v>
      </c>
      <c r="O256" s="101">
        <v>0</v>
      </c>
      <c r="P256" s="101">
        <v>0</v>
      </c>
      <c r="Q256" s="101">
        <v>0</v>
      </c>
      <c r="R256" s="101">
        <v>0</v>
      </c>
      <c r="S256" s="107">
        <v>0</v>
      </c>
      <c r="T256" s="107">
        <v>1</v>
      </c>
      <c r="U256" s="107">
        <v>1</v>
      </c>
      <c r="V256" s="107">
        <v>1</v>
      </c>
      <c r="W256" s="107">
        <v>2.2000000000000002</v>
      </c>
      <c r="X256" s="107">
        <v>1</v>
      </c>
      <c r="Y256" s="107">
        <v>0</v>
      </c>
      <c r="Z256" s="107">
        <v>2</v>
      </c>
      <c r="AA256" s="107">
        <v>0</v>
      </c>
      <c r="AB256" s="107">
        <v>0</v>
      </c>
      <c r="AC256" s="107">
        <v>0</v>
      </c>
      <c r="AD256" s="107">
        <v>0</v>
      </c>
      <c r="AE256" s="107">
        <v>0</v>
      </c>
      <c r="AF256" s="107">
        <v>0</v>
      </c>
    </row>
    <row r="257" spans="1:32" x14ac:dyDescent="0.45">
      <c r="A257" s="2" t="s">
        <v>215</v>
      </c>
      <c r="B257" s="2" t="s">
        <v>180</v>
      </c>
      <c r="C257" s="2" t="s">
        <v>469</v>
      </c>
      <c r="D257" s="100">
        <v>95</v>
      </c>
      <c r="E257" s="100">
        <v>0</v>
      </c>
      <c r="F257" s="100">
        <v>4</v>
      </c>
      <c r="G257" s="100">
        <v>6</v>
      </c>
      <c r="H257" s="100">
        <v>3</v>
      </c>
      <c r="I257" s="100">
        <v>2</v>
      </c>
      <c r="J257" s="100">
        <v>8</v>
      </c>
      <c r="K257" s="100">
        <v>3</v>
      </c>
      <c r="L257" s="100">
        <v>9</v>
      </c>
      <c r="M257" s="100">
        <v>7</v>
      </c>
      <c r="N257" s="100">
        <v>5</v>
      </c>
      <c r="O257" s="100">
        <v>1</v>
      </c>
      <c r="P257" s="100">
        <v>3</v>
      </c>
      <c r="Q257" s="100">
        <v>1</v>
      </c>
      <c r="R257" s="100">
        <v>1</v>
      </c>
      <c r="S257" s="106">
        <v>0</v>
      </c>
      <c r="T257" s="106">
        <v>5</v>
      </c>
      <c r="U257" s="106">
        <v>9</v>
      </c>
      <c r="V257" s="106">
        <v>7</v>
      </c>
      <c r="W257" s="106">
        <v>8</v>
      </c>
      <c r="X257" s="106">
        <v>5</v>
      </c>
      <c r="Y257" s="106">
        <v>4</v>
      </c>
      <c r="Z257" s="106">
        <v>2</v>
      </c>
      <c r="AA257" s="106">
        <v>2</v>
      </c>
      <c r="AB257" s="106">
        <v>0</v>
      </c>
      <c r="AC257" s="106">
        <v>0</v>
      </c>
      <c r="AD257" s="106">
        <v>0</v>
      </c>
      <c r="AE257" s="106">
        <v>0</v>
      </c>
      <c r="AF257" s="106">
        <v>0</v>
      </c>
    </row>
    <row r="258" spans="1:32" x14ac:dyDescent="0.45">
      <c r="A258" s="3" t="s">
        <v>217</v>
      </c>
      <c r="B258" s="3" t="s">
        <v>180</v>
      </c>
      <c r="C258" s="3" t="s">
        <v>470</v>
      </c>
      <c r="D258" s="101">
        <v>19</v>
      </c>
      <c r="E258" s="101">
        <v>0</v>
      </c>
      <c r="F258" s="101">
        <v>0</v>
      </c>
      <c r="G258" s="101">
        <v>1</v>
      </c>
      <c r="H258" s="101">
        <v>0</v>
      </c>
      <c r="I258" s="101">
        <v>1</v>
      </c>
      <c r="J258" s="101">
        <v>0</v>
      </c>
      <c r="K258" s="101">
        <v>2</v>
      </c>
      <c r="L258" s="101">
        <v>1</v>
      </c>
      <c r="M258" s="101">
        <v>2</v>
      </c>
      <c r="N258" s="101">
        <v>2</v>
      </c>
      <c r="O258" s="101">
        <v>1</v>
      </c>
      <c r="P258" s="101">
        <v>0</v>
      </c>
      <c r="Q258" s="101">
        <v>1</v>
      </c>
      <c r="R258" s="101">
        <v>1</v>
      </c>
      <c r="S258" s="107">
        <v>0</v>
      </c>
      <c r="T258" s="107">
        <v>2</v>
      </c>
      <c r="U258" s="107">
        <v>2</v>
      </c>
      <c r="V258" s="107">
        <v>1</v>
      </c>
      <c r="W258" s="107">
        <v>1</v>
      </c>
      <c r="X258" s="107">
        <v>1</v>
      </c>
      <c r="Y258" s="107">
        <v>0</v>
      </c>
      <c r="Z258" s="107">
        <v>0</v>
      </c>
      <c r="AA258" s="107">
        <v>0</v>
      </c>
      <c r="AB258" s="107">
        <v>0</v>
      </c>
      <c r="AC258" s="107">
        <v>0</v>
      </c>
      <c r="AD258" s="107">
        <v>0</v>
      </c>
      <c r="AE258" s="107">
        <v>0</v>
      </c>
      <c r="AF258" s="107">
        <v>0</v>
      </c>
    </row>
    <row r="259" spans="1:32" x14ac:dyDescent="0.45">
      <c r="A259" s="3" t="s">
        <v>217</v>
      </c>
      <c r="B259" s="3" t="s">
        <v>180</v>
      </c>
      <c r="C259" s="3" t="s">
        <v>471</v>
      </c>
      <c r="D259" s="101">
        <v>7</v>
      </c>
      <c r="E259" s="101">
        <v>0</v>
      </c>
      <c r="F259" s="101"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1</v>
      </c>
      <c r="M259" s="101">
        <v>1</v>
      </c>
      <c r="N259" s="101">
        <v>0</v>
      </c>
      <c r="O259" s="101">
        <v>0</v>
      </c>
      <c r="P259" s="101">
        <v>0</v>
      </c>
      <c r="Q259" s="101">
        <v>0</v>
      </c>
      <c r="R259" s="101">
        <v>0</v>
      </c>
      <c r="S259" s="107">
        <v>0</v>
      </c>
      <c r="T259" s="107">
        <v>1</v>
      </c>
      <c r="U259" s="107">
        <v>0</v>
      </c>
      <c r="V259" s="107">
        <v>0</v>
      </c>
      <c r="W259" s="107">
        <v>1</v>
      </c>
      <c r="X259" s="107">
        <v>0</v>
      </c>
      <c r="Y259" s="107">
        <v>0</v>
      </c>
      <c r="Z259" s="107">
        <v>2</v>
      </c>
      <c r="AA259" s="107">
        <v>1</v>
      </c>
      <c r="AB259" s="107">
        <v>0</v>
      </c>
      <c r="AC259" s="107">
        <v>0</v>
      </c>
      <c r="AD259" s="107">
        <v>0</v>
      </c>
      <c r="AE259" s="107">
        <v>0</v>
      </c>
      <c r="AF259" s="107">
        <v>0</v>
      </c>
    </row>
    <row r="260" spans="1:32" x14ac:dyDescent="0.45">
      <c r="A260" s="3" t="s">
        <v>217</v>
      </c>
      <c r="B260" s="3" t="s">
        <v>180</v>
      </c>
      <c r="C260" s="3" t="s">
        <v>472</v>
      </c>
      <c r="D260" s="101">
        <v>60</v>
      </c>
      <c r="E260" s="101">
        <v>0</v>
      </c>
      <c r="F260" s="101">
        <v>3</v>
      </c>
      <c r="G260" s="101">
        <v>5</v>
      </c>
      <c r="H260" s="101">
        <v>2</v>
      </c>
      <c r="I260" s="101">
        <v>1</v>
      </c>
      <c r="J260" s="101">
        <v>5</v>
      </c>
      <c r="K260" s="101">
        <v>1</v>
      </c>
      <c r="L260" s="101">
        <v>7</v>
      </c>
      <c r="M260" s="101">
        <v>4</v>
      </c>
      <c r="N260" s="101">
        <v>2</v>
      </c>
      <c r="O260" s="101">
        <v>0</v>
      </c>
      <c r="P260" s="101">
        <v>1</v>
      </c>
      <c r="Q260" s="101">
        <v>0</v>
      </c>
      <c r="R260" s="101">
        <v>0</v>
      </c>
      <c r="S260" s="107">
        <v>0</v>
      </c>
      <c r="T260" s="107">
        <v>2</v>
      </c>
      <c r="U260" s="107">
        <v>7</v>
      </c>
      <c r="V260" s="107">
        <v>5</v>
      </c>
      <c r="W260" s="107">
        <v>6</v>
      </c>
      <c r="X260" s="107">
        <v>4</v>
      </c>
      <c r="Y260" s="107">
        <v>4</v>
      </c>
      <c r="Z260" s="107">
        <v>0</v>
      </c>
      <c r="AA260" s="107">
        <v>1</v>
      </c>
      <c r="AB260" s="107">
        <v>0</v>
      </c>
      <c r="AC260" s="107">
        <v>0</v>
      </c>
      <c r="AD260" s="107">
        <v>0</v>
      </c>
      <c r="AE260" s="107">
        <v>0</v>
      </c>
      <c r="AF260" s="107">
        <v>0</v>
      </c>
    </row>
    <row r="261" spans="1:32" x14ac:dyDescent="0.45">
      <c r="A261" s="3" t="s">
        <v>217</v>
      </c>
      <c r="B261" s="3" t="s">
        <v>180</v>
      </c>
      <c r="C261" s="3" t="s">
        <v>473</v>
      </c>
      <c r="D261" s="101">
        <v>9</v>
      </c>
      <c r="E261" s="101">
        <v>0</v>
      </c>
      <c r="F261" s="101">
        <v>1</v>
      </c>
      <c r="G261" s="101">
        <v>0</v>
      </c>
      <c r="H261" s="101">
        <v>1</v>
      </c>
      <c r="I261" s="101">
        <v>0</v>
      </c>
      <c r="J261" s="101">
        <v>3</v>
      </c>
      <c r="K261" s="101">
        <v>0</v>
      </c>
      <c r="L261" s="101">
        <v>0</v>
      </c>
      <c r="M261" s="101">
        <v>0</v>
      </c>
      <c r="N261" s="101">
        <v>1</v>
      </c>
      <c r="O261" s="101">
        <v>0</v>
      </c>
      <c r="P261" s="101">
        <v>2</v>
      </c>
      <c r="Q261" s="101">
        <v>0</v>
      </c>
      <c r="R261" s="101">
        <v>0</v>
      </c>
      <c r="S261" s="107">
        <v>0</v>
      </c>
      <c r="T261" s="107">
        <v>0</v>
      </c>
      <c r="U261" s="107">
        <v>0</v>
      </c>
      <c r="V261" s="107">
        <v>1</v>
      </c>
      <c r="W261" s="107">
        <v>0</v>
      </c>
      <c r="X261" s="107">
        <v>0</v>
      </c>
      <c r="Y261" s="107">
        <v>0</v>
      </c>
      <c r="Z261" s="107">
        <v>0</v>
      </c>
      <c r="AA261" s="107">
        <v>0</v>
      </c>
      <c r="AB261" s="107">
        <v>0</v>
      </c>
      <c r="AC261" s="107">
        <v>0</v>
      </c>
      <c r="AD261" s="107">
        <v>0</v>
      </c>
      <c r="AE261" s="107">
        <v>0</v>
      </c>
      <c r="AF261" s="107">
        <v>0</v>
      </c>
    </row>
    <row r="262" spans="1:32" x14ac:dyDescent="0.45">
      <c r="A262" s="2" t="s">
        <v>215</v>
      </c>
      <c r="B262" s="2" t="s">
        <v>181</v>
      </c>
      <c r="C262" s="2" t="s">
        <v>474</v>
      </c>
      <c r="D262" s="100">
        <v>49.8</v>
      </c>
      <c r="E262" s="100">
        <v>0</v>
      </c>
      <c r="F262" s="100">
        <v>2</v>
      </c>
      <c r="G262" s="100">
        <v>4</v>
      </c>
      <c r="H262" s="100">
        <v>7</v>
      </c>
      <c r="I262" s="100">
        <v>0</v>
      </c>
      <c r="J262" s="100">
        <v>4.8</v>
      </c>
      <c r="K262" s="100">
        <v>1</v>
      </c>
      <c r="L262" s="100">
        <v>2</v>
      </c>
      <c r="M262" s="100">
        <v>5</v>
      </c>
      <c r="N262" s="100">
        <v>1</v>
      </c>
      <c r="O262" s="100">
        <v>1</v>
      </c>
      <c r="P262" s="100">
        <v>2</v>
      </c>
      <c r="Q262" s="100">
        <v>0</v>
      </c>
      <c r="R262" s="100">
        <v>1</v>
      </c>
      <c r="S262" s="106">
        <v>0</v>
      </c>
      <c r="T262" s="106">
        <v>2</v>
      </c>
      <c r="U262" s="106">
        <v>4</v>
      </c>
      <c r="V262" s="106">
        <v>5</v>
      </c>
      <c r="W262" s="106">
        <v>3</v>
      </c>
      <c r="X262" s="106">
        <v>2</v>
      </c>
      <c r="Y262" s="106">
        <v>3</v>
      </c>
      <c r="Z262" s="106">
        <v>0</v>
      </c>
      <c r="AA262" s="106">
        <v>0</v>
      </c>
      <c r="AB262" s="106">
        <v>0</v>
      </c>
      <c r="AC262" s="106">
        <v>0</v>
      </c>
      <c r="AD262" s="106">
        <v>0</v>
      </c>
      <c r="AE262" s="106">
        <v>0</v>
      </c>
      <c r="AF262" s="106">
        <v>0</v>
      </c>
    </row>
    <row r="263" spans="1:32" x14ac:dyDescent="0.45">
      <c r="A263" s="3" t="s">
        <v>217</v>
      </c>
      <c r="B263" s="3" t="s">
        <v>181</v>
      </c>
      <c r="C263" s="3" t="s">
        <v>475</v>
      </c>
      <c r="D263" s="101">
        <v>3</v>
      </c>
      <c r="E263" s="101">
        <v>0</v>
      </c>
      <c r="F263" s="101">
        <v>0</v>
      </c>
      <c r="G263" s="101">
        <v>0</v>
      </c>
      <c r="H263" s="101">
        <v>0</v>
      </c>
      <c r="I263" s="101">
        <v>0</v>
      </c>
      <c r="J263" s="101">
        <v>0</v>
      </c>
      <c r="K263" s="101">
        <v>1</v>
      </c>
      <c r="L263" s="101">
        <v>0</v>
      </c>
      <c r="M263" s="101">
        <v>1</v>
      </c>
      <c r="N263" s="101">
        <v>0</v>
      </c>
      <c r="O263" s="101">
        <v>0</v>
      </c>
      <c r="P263" s="101">
        <v>0</v>
      </c>
      <c r="Q263" s="101">
        <v>0</v>
      </c>
      <c r="R263" s="101">
        <v>0</v>
      </c>
      <c r="S263" s="107">
        <v>0</v>
      </c>
      <c r="T263" s="107">
        <v>0</v>
      </c>
      <c r="U263" s="107">
        <v>0</v>
      </c>
      <c r="V263" s="107">
        <v>1</v>
      </c>
      <c r="W263" s="107">
        <v>0</v>
      </c>
      <c r="X263" s="107">
        <v>0</v>
      </c>
      <c r="Y263" s="107">
        <v>0</v>
      </c>
      <c r="Z263" s="107">
        <v>0</v>
      </c>
      <c r="AA263" s="107">
        <v>0</v>
      </c>
      <c r="AB263" s="107">
        <v>0</v>
      </c>
      <c r="AC263" s="107">
        <v>0</v>
      </c>
      <c r="AD263" s="107">
        <v>0</v>
      </c>
      <c r="AE263" s="107">
        <v>0</v>
      </c>
      <c r="AF263" s="107">
        <v>0</v>
      </c>
    </row>
    <row r="264" spans="1:32" x14ac:dyDescent="0.45">
      <c r="A264" s="3" t="s">
        <v>217</v>
      </c>
      <c r="B264" s="3" t="s">
        <v>181</v>
      </c>
      <c r="C264" s="3" t="s">
        <v>476</v>
      </c>
      <c r="D264" s="101">
        <v>40.6</v>
      </c>
      <c r="E264" s="101">
        <v>0</v>
      </c>
      <c r="F264" s="101">
        <v>2</v>
      </c>
      <c r="G264" s="101">
        <v>4</v>
      </c>
      <c r="H264" s="101">
        <v>6</v>
      </c>
      <c r="I264" s="101">
        <v>0</v>
      </c>
      <c r="J264" s="101">
        <v>3.8</v>
      </c>
      <c r="K264" s="101">
        <v>0</v>
      </c>
      <c r="L264" s="101">
        <v>2</v>
      </c>
      <c r="M264" s="101">
        <v>2</v>
      </c>
      <c r="N264" s="101">
        <v>1</v>
      </c>
      <c r="O264" s="101">
        <v>1</v>
      </c>
      <c r="P264" s="101">
        <v>2</v>
      </c>
      <c r="Q264" s="101">
        <v>0</v>
      </c>
      <c r="R264" s="101">
        <v>0</v>
      </c>
      <c r="S264" s="107">
        <v>0</v>
      </c>
      <c r="T264" s="107">
        <v>1</v>
      </c>
      <c r="U264" s="107">
        <v>4</v>
      </c>
      <c r="V264" s="107">
        <v>4</v>
      </c>
      <c r="W264" s="107">
        <v>3</v>
      </c>
      <c r="X264" s="107">
        <v>2</v>
      </c>
      <c r="Y264" s="107">
        <v>2.8</v>
      </c>
      <c r="Z264" s="107">
        <v>0</v>
      </c>
      <c r="AA264" s="107">
        <v>0</v>
      </c>
      <c r="AB264" s="107">
        <v>0</v>
      </c>
      <c r="AC264" s="107">
        <v>0</v>
      </c>
      <c r="AD264" s="107">
        <v>0</v>
      </c>
      <c r="AE264" s="107">
        <v>0</v>
      </c>
      <c r="AF264" s="107">
        <v>0</v>
      </c>
    </row>
    <row r="265" spans="1:32" x14ac:dyDescent="0.45">
      <c r="A265" s="3" t="s">
        <v>217</v>
      </c>
      <c r="B265" s="3" t="s">
        <v>181</v>
      </c>
      <c r="C265" s="3" t="s">
        <v>477</v>
      </c>
      <c r="D265" s="101">
        <v>0</v>
      </c>
      <c r="E265" s="101">
        <v>0</v>
      </c>
      <c r="F265" s="101"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v>0</v>
      </c>
      <c r="P265" s="101">
        <v>0</v>
      </c>
      <c r="Q265" s="101">
        <v>0</v>
      </c>
      <c r="R265" s="101">
        <v>0</v>
      </c>
      <c r="S265" s="107">
        <v>0</v>
      </c>
      <c r="T265" s="107">
        <v>0</v>
      </c>
      <c r="U265" s="107">
        <v>0</v>
      </c>
      <c r="V265" s="107">
        <v>0</v>
      </c>
      <c r="W265" s="107">
        <v>0</v>
      </c>
      <c r="X265" s="107">
        <v>0</v>
      </c>
      <c r="Y265" s="107">
        <v>0</v>
      </c>
      <c r="Z265" s="107">
        <v>0</v>
      </c>
      <c r="AA265" s="107">
        <v>0</v>
      </c>
      <c r="AB265" s="107">
        <v>0</v>
      </c>
      <c r="AC265" s="107">
        <v>0</v>
      </c>
      <c r="AD265" s="107">
        <v>0</v>
      </c>
      <c r="AE265" s="107">
        <v>0</v>
      </c>
      <c r="AF265" s="107">
        <v>0</v>
      </c>
    </row>
    <row r="266" spans="1:32" x14ac:dyDescent="0.45">
      <c r="A266" s="3" t="s">
        <v>217</v>
      </c>
      <c r="B266" s="3" t="s">
        <v>181</v>
      </c>
      <c r="C266" s="3" t="s">
        <v>478</v>
      </c>
      <c r="D266" s="101">
        <v>6.2</v>
      </c>
      <c r="E266" s="101">
        <v>0</v>
      </c>
      <c r="F266" s="101">
        <v>0</v>
      </c>
      <c r="G266" s="101">
        <v>0</v>
      </c>
      <c r="H266" s="101">
        <v>1</v>
      </c>
      <c r="I266" s="101">
        <v>0</v>
      </c>
      <c r="J266" s="101">
        <v>1</v>
      </c>
      <c r="K266" s="101">
        <v>0</v>
      </c>
      <c r="L266" s="101">
        <v>0</v>
      </c>
      <c r="M266" s="101">
        <v>2</v>
      </c>
      <c r="N266" s="101">
        <v>0</v>
      </c>
      <c r="O266" s="101">
        <v>0</v>
      </c>
      <c r="P266" s="101">
        <v>0</v>
      </c>
      <c r="Q266" s="101">
        <v>0</v>
      </c>
      <c r="R266" s="101">
        <v>1</v>
      </c>
      <c r="S266" s="107">
        <v>0</v>
      </c>
      <c r="T266" s="107">
        <v>1</v>
      </c>
      <c r="U266" s="107">
        <v>0</v>
      </c>
      <c r="V266" s="107">
        <v>0</v>
      </c>
      <c r="W266" s="107">
        <v>0</v>
      </c>
      <c r="X266" s="107">
        <v>0</v>
      </c>
      <c r="Y266" s="107">
        <v>0.2</v>
      </c>
      <c r="Z266" s="107">
        <v>0</v>
      </c>
      <c r="AA266" s="107">
        <v>0</v>
      </c>
      <c r="AB266" s="107">
        <v>0</v>
      </c>
      <c r="AC266" s="107">
        <v>0</v>
      </c>
      <c r="AD266" s="107">
        <v>0</v>
      </c>
      <c r="AE266" s="107">
        <v>0</v>
      </c>
      <c r="AF266" s="107">
        <v>0</v>
      </c>
    </row>
    <row r="267" spans="1:32" x14ac:dyDescent="0.45">
      <c r="A267" s="2" t="s">
        <v>215</v>
      </c>
      <c r="B267" s="2" t="s">
        <v>182</v>
      </c>
      <c r="C267" s="2" t="s">
        <v>479</v>
      </c>
      <c r="D267" s="100">
        <v>407.2</v>
      </c>
      <c r="E267" s="100">
        <v>0</v>
      </c>
      <c r="F267" s="100">
        <v>7</v>
      </c>
      <c r="G267" s="100">
        <v>18</v>
      </c>
      <c r="H267" s="100">
        <v>41</v>
      </c>
      <c r="I267" s="100">
        <v>25</v>
      </c>
      <c r="J267" s="100">
        <v>29</v>
      </c>
      <c r="K267" s="100">
        <v>29</v>
      </c>
      <c r="L267" s="100">
        <v>25</v>
      </c>
      <c r="M267" s="100">
        <v>36</v>
      </c>
      <c r="N267" s="100">
        <v>24</v>
      </c>
      <c r="O267" s="100">
        <v>21</v>
      </c>
      <c r="P267" s="100">
        <v>7</v>
      </c>
      <c r="Q267" s="100">
        <v>1</v>
      </c>
      <c r="R267" s="100">
        <v>2</v>
      </c>
      <c r="S267" s="106">
        <v>0</v>
      </c>
      <c r="T267" s="106">
        <v>20</v>
      </c>
      <c r="U267" s="106">
        <v>28.2</v>
      </c>
      <c r="V267" s="106">
        <v>31</v>
      </c>
      <c r="W267" s="106">
        <v>28</v>
      </c>
      <c r="X267" s="106">
        <v>20</v>
      </c>
      <c r="Y267" s="106">
        <v>3</v>
      </c>
      <c r="Z267" s="106">
        <v>8</v>
      </c>
      <c r="AA267" s="106">
        <v>3</v>
      </c>
      <c r="AB267" s="106">
        <v>0</v>
      </c>
      <c r="AC267" s="106">
        <v>0</v>
      </c>
      <c r="AD267" s="106">
        <v>1</v>
      </c>
      <c r="AE267" s="106">
        <v>0</v>
      </c>
      <c r="AF267" s="106">
        <v>0</v>
      </c>
    </row>
    <row r="268" spans="1:32" x14ac:dyDescent="0.45">
      <c r="A268" s="3" t="s">
        <v>217</v>
      </c>
      <c r="B268" s="3" t="s">
        <v>182</v>
      </c>
      <c r="C268" s="3" t="s">
        <v>480</v>
      </c>
      <c r="D268" s="101">
        <v>196</v>
      </c>
      <c r="E268" s="101">
        <v>0</v>
      </c>
      <c r="F268" s="101">
        <v>2</v>
      </c>
      <c r="G268" s="101">
        <v>8</v>
      </c>
      <c r="H268" s="101">
        <v>18</v>
      </c>
      <c r="I268" s="101">
        <v>10</v>
      </c>
      <c r="J268" s="101">
        <v>12.2</v>
      </c>
      <c r="K268" s="101">
        <v>18</v>
      </c>
      <c r="L268" s="101">
        <v>9</v>
      </c>
      <c r="M268" s="101">
        <v>21</v>
      </c>
      <c r="N268" s="101">
        <v>10</v>
      </c>
      <c r="O268" s="101">
        <v>8.8000000000000007</v>
      </c>
      <c r="P268" s="101">
        <v>5</v>
      </c>
      <c r="Q268" s="101">
        <v>0</v>
      </c>
      <c r="R268" s="101">
        <v>1</v>
      </c>
      <c r="S268" s="101">
        <v>0</v>
      </c>
      <c r="T268" s="101">
        <v>10</v>
      </c>
      <c r="U268" s="101">
        <v>8.1999999999999993</v>
      </c>
      <c r="V268" s="101">
        <v>18</v>
      </c>
      <c r="W268" s="101">
        <v>16</v>
      </c>
      <c r="X268" s="101">
        <v>12</v>
      </c>
      <c r="Y268" s="101">
        <v>2</v>
      </c>
      <c r="Z268" s="101">
        <v>4.8</v>
      </c>
      <c r="AA268" s="101">
        <v>2</v>
      </c>
      <c r="AB268" s="101">
        <v>0</v>
      </c>
      <c r="AC268" s="101">
        <v>0</v>
      </c>
      <c r="AD268" s="101">
        <v>0</v>
      </c>
      <c r="AE268" s="101">
        <v>0</v>
      </c>
      <c r="AF268" s="101">
        <v>0</v>
      </c>
    </row>
    <row r="269" spans="1:32" x14ac:dyDescent="0.45">
      <c r="A269" s="3" t="s">
        <v>217</v>
      </c>
      <c r="B269" s="3" t="s">
        <v>182</v>
      </c>
      <c r="C269" s="3" t="s">
        <v>481</v>
      </c>
      <c r="D269" s="101">
        <v>86</v>
      </c>
      <c r="E269" s="101">
        <v>0</v>
      </c>
      <c r="F269" s="101">
        <v>1</v>
      </c>
      <c r="G269" s="101">
        <v>4</v>
      </c>
      <c r="H269" s="101">
        <v>11</v>
      </c>
      <c r="I269" s="101">
        <v>8</v>
      </c>
      <c r="J269" s="101">
        <v>7</v>
      </c>
      <c r="K269" s="101">
        <v>2</v>
      </c>
      <c r="L269" s="101">
        <v>7</v>
      </c>
      <c r="M269" s="101">
        <v>3</v>
      </c>
      <c r="N269" s="101">
        <v>7</v>
      </c>
      <c r="O269" s="101">
        <v>6</v>
      </c>
      <c r="P269" s="101">
        <v>2</v>
      </c>
      <c r="Q269" s="101">
        <v>0</v>
      </c>
      <c r="R269" s="101">
        <v>0</v>
      </c>
      <c r="S269" s="101">
        <v>0</v>
      </c>
      <c r="T269" s="101">
        <v>5</v>
      </c>
      <c r="U269" s="101">
        <v>4</v>
      </c>
      <c r="V269" s="101">
        <v>6</v>
      </c>
      <c r="W269" s="101">
        <v>4</v>
      </c>
      <c r="X269" s="101">
        <v>4</v>
      </c>
      <c r="Y269" s="101">
        <v>1</v>
      </c>
      <c r="Z269" s="101">
        <v>2</v>
      </c>
      <c r="AA269" s="101">
        <v>1</v>
      </c>
      <c r="AB269" s="101">
        <v>0</v>
      </c>
      <c r="AC269" s="101">
        <v>0</v>
      </c>
      <c r="AD269" s="101">
        <v>1</v>
      </c>
      <c r="AE269" s="101">
        <v>0</v>
      </c>
      <c r="AF269" s="101">
        <v>0</v>
      </c>
    </row>
    <row r="270" spans="1:32" x14ac:dyDescent="0.45">
      <c r="A270" s="3" t="s">
        <v>217</v>
      </c>
      <c r="B270" s="3" t="s">
        <v>182</v>
      </c>
      <c r="C270" s="3" t="s">
        <v>482</v>
      </c>
      <c r="D270" s="101">
        <v>22</v>
      </c>
      <c r="E270" s="101">
        <v>0</v>
      </c>
      <c r="F270" s="101">
        <v>1</v>
      </c>
      <c r="G270" s="101">
        <v>1</v>
      </c>
      <c r="H270" s="101">
        <v>3</v>
      </c>
      <c r="I270" s="101">
        <v>1</v>
      </c>
      <c r="J270" s="101">
        <v>1</v>
      </c>
      <c r="K270" s="101">
        <v>3</v>
      </c>
      <c r="L270" s="101">
        <v>2</v>
      </c>
      <c r="M270" s="101">
        <v>4</v>
      </c>
      <c r="N270" s="101">
        <v>1</v>
      </c>
      <c r="O270" s="101">
        <v>0</v>
      </c>
      <c r="P270" s="101">
        <v>0</v>
      </c>
      <c r="Q270" s="101">
        <v>0</v>
      </c>
      <c r="R270" s="101">
        <v>0</v>
      </c>
      <c r="S270" s="101">
        <v>0</v>
      </c>
      <c r="T270" s="101">
        <v>0</v>
      </c>
      <c r="U270" s="101">
        <v>2</v>
      </c>
      <c r="V270" s="101">
        <v>0</v>
      </c>
      <c r="W270" s="101">
        <v>2</v>
      </c>
      <c r="X270" s="101">
        <v>1</v>
      </c>
      <c r="Y270" s="101">
        <v>0</v>
      </c>
      <c r="Z270" s="101">
        <v>0</v>
      </c>
      <c r="AA270" s="101">
        <v>0</v>
      </c>
      <c r="AB270" s="101">
        <v>0</v>
      </c>
      <c r="AC270" s="101">
        <v>0</v>
      </c>
      <c r="AD270" s="101">
        <v>0</v>
      </c>
      <c r="AE270" s="101">
        <v>0</v>
      </c>
      <c r="AF270" s="101">
        <v>0</v>
      </c>
    </row>
    <row r="271" spans="1:32" x14ac:dyDescent="0.45">
      <c r="A271" s="3" t="s">
        <v>217</v>
      </c>
      <c r="B271" s="3" t="s">
        <v>182</v>
      </c>
      <c r="C271" s="3" t="s">
        <v>483</v>
      </c>
      <c r="D271" s="101">
        <v>103.2</v>
      </c>
      <c r="E271" s="101">
        <v>0</v>
      </c>
      <c r="F271" s="101">
        <v>3</v>
      </c>
      <c r="G271" s="101">
        <v>5</v>
      </c>
      <c r="H271" s="101">
        <v>9</v>
      </c>
      <c r="I271" s="101">
        <v>6</v>
      </c>
      <c r="J271" s="101">
        <v>8.8000000000000007</v>
      </c>
      <c r="K271" s="101">
        <v>6</v>
      </c>
      <c r="L271" s="101">
        <v>7</v>
      </c>
      <c r="M271" s="101">
        <v>8</v>
      </c>
      <c r="N271" s="101">
        <v>6</v>
      </c>
      <c r="O271" s="101">
        <v>6.2</v>
      </c>
      <c r="P271" s="101">
        <v>0</v>
      </c>
      <c r="Q271" s="101">
        <v>1</v>
      </c>
      <c r="R271" s="101">
        <v>1</v>
      </c>
      <c r="S271" s="101">
        <v>0</v>
      </c>
      <c r="T271" s="101">
        <v>5</v>
      </c>
      <c r="U271" s="101">
        <v>14</v>
      </c>
      <c r="V271" s="101">
        <v>7</v>
      </c>
      <c r="W271" s="101">
        <v>6</v>
      </c>
      <c r="X271" s="101">
        <v>3</v>
      </c>
      <c r="Y271" s="101">
        <v>0</v>
      </c>
      <c r="Z271" s="101">
        <v>1.2</v>
      </c>
      <c r="AA271" s="101">
        <v>0</v>
      </c>
      <c r="AB271" s="101">
        <v>0</v>
      </c>
      <c r="AC271" s="101">
        <v>0</v>
      </c>
      <c r="AD271" s="101">
        <v>0</v>
      </c>
      <c r="AE271" s="101">
        <v>0</v>
      </c>
      <c r="AF271" s="101">
        <v>0</v>
      </c>
    </row>
    <row r="272" spans="1:32" x14ac:dyDescent="0.45">
      <c r="A272" s="2" t="s">
        <v>215</v>
      </c>
      <c r="B272" s="2" t="s">
        <v>183</v>
      </c>
      <c r="C272" s="2" t="s">
        <v>484</v>
      </c>
      <c r="D272" s="100">
        <v>66.8</v>
      </c>
      <c r="E272" s="100">
        <v>0</v>
      </c>
      <c r="F272" s="100">
        <v>0</v>
      </c>
      <c r="G272" s="100">
        <v>3</v>
      </c>
      <c r="H272" s="100">
        <v>3</v>
      </c>
      <c r="I272" s="100">
        <v>1</v>
      </c>
      <c r="J272" s="100">
        <v>4</v>
      </c>
      <c r="K272" s="100">
        <v>5</v>
      </c>
      <c r="L272" s="100">
        <v>7</v>
      </c>
      <c r="M272" s="100">
        <v>4</v>
      </c>
      <c r="N272" s="100">
        <v>8.8000000000000007</v>
      </c>
      <c r="O272" s="100">
        <v>5</v>
      </c>
      <c r="P272" s="100">
        <v>0</v>
      </c>
      <c r="Q272" s="100">
        <v>1</v>
      </c>
      <c r="R272" s="100">
        <v>0</v>
      </c>
      <c r="S272" s="106">
        <v>0</v>
      </c>
      <c r="T272" s="106">
        <v>0</v>
      </c>
      <c r="U272" s="106">
        <v>7</v>
      </c>
      <c r="V272" s="106">
        <v>8</v>
      </c>
      <c r="W272" s="106">
        <v>5</v>
      </c>
      <c r="X272" s="106">
        <v>1</v>
      </c>
      <c r="Y272" s="106">
        <v>2</v>
      </c>
      <c r="Z272" s="106">
        <v>2</v>
      </c>
      <c r="AA272" s="106">
        <v>0</v>
      </c>
      <c r="AB272" s="106">
        <v>0</v>
      </c>
      <c r="AC272" s="106">
        <v>0</v>
      </c>
      <c r="AD272" s="106">
        <v>0</v>
      </c>
      <c r="AE272" s="106">
        <v>0</v>
      </c>
      <c r="AF272" s="106">
        <v>0</v>
      </c>
    </row>
    <row r="273" spans="1:32" x14ac:dyDescent="0.45">
      <c r="A273" s="3" t="s">
        <v>217</v>
      </c>
      <c r="B273" s="3" t="s">
        <v>183</v>
      </c>
      <c r="C273" s="3" t="s">
        <v>485</v>
      </c>
      <c r="D273" s="101">
        <v>40.799999999999997</v>
      </c>
      <c r="E273" s="101">
        <v>0</v>
      </c>
      <c r="F273" s="101">
        <v>0</v>
      </c>
      <c r="G273" s="101">
        <v>2</v>
      </c>
      <c r="H273" s="101">
        <v>2</v>
      </c>
      <c r="I273" s="101">
        <v>1</v>
      </c>
      <c r="J273" s="101">
        <v>1</v>
      </c>
      <c r="K273" s="101">
        <v>4</v>
      </c>
      <c r="L273" s="101">
        <v>4</v>
      </c>
      <c r="M273" s="101">
        <v>2</v>
      </c>
      <c r="N273" s="101">
        <v>2.8</v>
      </c>
      <c r="O273" s="101">
        <v>0</v>
      </c>
      <c r="P273" s="101">
        <v>0</v>
      </c>
      <c r="Q273" s="101">
        <v>1</v>
      </c>
      <c r="R273" s="101">
        <v>0</v>
      </c>
      <c r="S273" s="107">
        <v>0</v>
      </c>
      <c r="T273" s="107">
        <v>0</v>
      </c>
      <c r="U273" s="107">
        <v>6</v>
      </c>
      <c r="V273" s="107">
        <v>7</v>
      </c>
      <c r="W273" s="107">
        <v>5</v>
      </c>
      <c r="X273" s="107">
        <v>0</v>
      </c>
      <c r="Y273" s="107">
        <v>2</v>
      </c>
      <c r="Z273" s="107">
        <v>1</v>
      </c>
      <c r="AA273" s="107">
        <v>0</v>
      </c>
      <c r="AB273" s="107">
        <v>0</v>
      </c>
      <c r="AC273" s="107">
        <v>0</v>
      </c>
      <c r="AD273" s="107">
        <v>0</v>
      </c>
      <c r="AE273" s="107">
        <v>0</v>
      </c>
      <c r="AF273" s="107">
        <v>0</v>
      </c>
    </row>
    <row r="274" spans="1:32" x14ac:dyDescent="0.45">
      <c r="A274" s="3" t="s">
        <v>217</v>
      </c>
      <c r="B274" s="3" t="s">
        <v>183</v>
      </c>
      <c r="C274" s="3" t="s">
        <v>486</v>
      </c>
      <c r="D274" s="101">
        <v>4</v>
      </c>
      <c r="E274" s="101"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1</v>
      </c>
      <c r="K274" s="101">
        <v>0</v>
      </c>
      <c r="L274" s="101">
        <v>0</v>
      </c>
      <c r="M274" s="101">
        <v>0</v>
      </c>
      <c r="N274" s="101">
        <v>2</v>
      </c>
      <c r="O274" s="101">
        <v>1</v>
      </c>
      <c r="P274" s="101">
        <v>0</v>
      </c>
      <c r="Q274" s="101">
        <v>0</v>
      </c>
      <c r="R274" s="101">
        <v>0</v>
      </c>
      <c r="S274" s="107">
        <v>0</v>
      </c>
      <c r="T274" s="107">
        <v>0</v>
      </c>
      <c r="U274" s="107">
        <v>0</v>
      </c>
      <c r="V274" s="107">
        <v>0</v>
      </c>
      <c r="W274" s="107">
        <v>0</v>
      </c>
      <c r="X274" s="107">
        <v>0</v>
      </c>
      <c r="Y274" s="107">
        <v>0</v>
      </c>
      <c r="Z274" s="107">
        <v>0</v>
      </c>
      <c r="AA274" s="107">
        <v>0</v>
      </c>
      <c r="AB274" s="107">
        <v>0</v>
      </c>
      <c r="AC274" s="107">
        <v>0</v>
      </c>
      <c r="AD274" s="107">
        <v>0</v>
      </c>
      <c r="AE274" s="107">
        <v>0</v>
      </c>
      <c r="AF274" s="107">
        <v>0</v>
      </c>
    </row>
    <row r="275" spans="1:32" x14ac:dyDescent="0.45">
      <c r="A275" s="3" t="s">
        <v>217</v>
      </c>
      <c r="B275" s="3" t="s">
        <v>183</v>
      </c>
      <c r="C275" s="3" t="s">
        <v>487</v>
      </c>
      <c r="D275" s="101">
        <v>6</v>
      </c>
      <c r="E275" s="101">
        <v>0</v>
      </c>
      <c r="F275" s="101">
        <v>0</v>
      </c>
      <c r="G275" s="101">
        <v>1</v>
      </c>
      <c r="H275" s="101">
        <v>0</v>
      </c>
      <c r="I275" s="101">
        <v>0</v>
      </c>
      <c r="J275" s="101">
        <v>1</v>
      </c>
      <c r="K275" s="101">
        <v>0</v>
      </c>
      <c r="L275" s="101">
        <v>3</v>
      </c>
      <c r="M275" s="101">
        <v>0</v>
      </c>
      <c r="N275" s="101">
        <v>0</v>
      </c>
      <c r="O275" s="101">
        <v>0</v>
      </c>
      <c r="P275" s="101">
        <v>0</v>
      </c>
      <c r="Q275" s="101">
        <v>0</v>
      </c>
      <c r="R275" s="101">
        <v>0</v>
      </c>
      <c r="S275" s="107">
        <v>0</v>
      </c>
      <c r="T275" s="107">
        <v>0</v>
      </c>
      <c r="U275" s="107">
        <v>1</v>
      </c>
      <c r="V275" s="107">
        <v>0</v>
      </c>
      <c r="W275" s="107">
        <v>0</v>
      </c>
      <c r="X275" s="107">
        <v>0</v>
      </c>
      <c r="Y275" s="107">
        <v>0</v>
      </c>
      <c r="Z275" s="107">
        <v>0</v>
      </c>
      <c r="AA275" s="107">
        <v>0</v>
      </c>
      <c r="AB275" s="107">
        <v>0</v>
      </c>
      <c r="AC275" s="107">
        <v>0</v>
      </c>
      <c r="AD275" s="107">
        <v>0</v>
      </c>
      <c r="AE275" s="107">
        <v>0</v>
      </c>
      <c r="AF275" s="107">
        <v>0</v>
      </c>
    </row>
    <row r="276" spans="1:32" x14ac:dyDescent="0.45">
      <c r="A276" s="3" t="s">
        <v>217</v>
      </c>
      <c r="B276" s="3" t="s">
        <v>183</v>
      </c>
      <c r="C276" s="3" t="s">
        <v>488</v>
      </c>
      <c r="D276" s="101">
        <v>4</v>
      </c>
      <c r="E276" s="101">
        <v>0</v>
      </c>
      <c r="F276" s="101"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1</v>
      </c>
      <c r="L276" s="101">
        <v>0</v>
      </c>
      <c r="M276" s="101">
        <v>1</v>
      </c>
      <c r="N276" s="101">
        <v>1</v>
      </c>
      <c r="O276" s="101">
        <v>0</v>
      </c>
      <c r="P276" s="101">
        <v>0</v>
      </c>
      <c r="Q276" s="101">
        <v>0</v>
      </c>
      <c r="R276" s="101">
        <v>0</v>
      </c>
      <c r="S276" s="107">
        <v>0</v>
      </c>
      <c r="T276" s="107">
        <v>0</v>
      </c>
      <c r="U276" s="107">
        <v>0</v>
      </c>
      <c r="V276" s="107">
        <v>0</v>
      </c>
      <c r="W276" s="107">
        <v>0</v>
      </c>
      <c r="X276" s="107">
        <v>0</v>
      </c>
      <c r="Y276" s="107">
        <v>0</v>
      </c>
      <c r="Z276" s="107">
        <v>1</v>
      </c>
      <c r="AA276" s="107">
        <v>0</v>
      </c>
      <c r="AB276" s="107">
        <v>0</v>
      </c>
      <c r="AC276" s="107">
        <v>0</v>
      </c>
      <c r="AD276" s="107">
        <v>0</v>
      </c>
      <c r="AE276" s="107">
        <v>0</v>
      </c>
      <c r="AF276" s="107">
        <v>0</v>
      </c>
    </row>
    <row r="277" spans="1:32" x14ac:dyDescent="0.45">
      <c r="A277" s="3" t="s">
        <v>217</v>
      </c>
      <c r="B277" s="3" t="s">
        <v>183</v>
      </c>
      <c r="C277" s="3" t="s">
        <v>489</v>
      </c>
      <c r="D277" s="101">
        <v>12</v>
      </c>
      <c r="E277" s="101">
        <v>0</v>
      </c>
      <c r="F277" s="101">
        <v>0</v>
      </c>
      <c r="G277" s="101">
        <v>0</v>
      </c>
      <c r="H277" s="101">
        <v>1</v>
      </c>
      <c r="I277" s="101">
        <v>0</v>
      </c>
      <c r="J277" s="101">
        <v>1</v>
      </c>
      <c r="K277" s="101">
        <v>0</v>
      </c>
      <c r="L277" s="101">
        <v>0</v>
      </c>
      <c r="M277" s="101">
        <v>1</v>
      </c>
      <c r="N277" s="101">
        <v>3</v>
      </c>
      <c r="O277" s="101">
        <v>4</v>
      </c>
      <c r="P277" s="101">
        <v>0</v>
      </c>
      <c r="Q277" s="101">
        <v>0</v>
      </c>
      <c r="R277" s="101">
        <v>0</v>
      </c>
      <c r="S277" s="107">
        <v>0</v>
      </c>
      <c r="T277" s="107">
        <v>0</v>
      </c>
      <c r="U277" s="107">
        <v>0</v>
      </c>
      <c r="V277" s="107">
        <v>1</v>
      </c>
      <c r="W277" s="107">
        <v>0</v>
      </c>
      <c r="X277" s="107">
        <v>1</v>
      </c>
      <c r="Y277" s="107">
        <v>0</v>
      </c>
      <c r="Z277" s="107">
        <v>0</v>
      </c>
      <c r="AA277" s="107">
        <v>0</v>
      </c>
      <c r="AB277" s="107">
        <v>0</v>
      </c>
      <c r="AC277" s="107">
        <v>0</v>
      </c>
      <c r="AD277" s="107">
        <v>0</v>
      </c>
      <c r="AE277" s="107">
        <v>0</v>
      </c>
      <c r="AF277" s="107">
        <v>0</v>
      </c>
    </row>
    <row r="278" spans="1:32" x14ac:dyDescent="0.45">
      <c r="A278" s="2" t="s">
        <v>215</v>
      </c>
      <c r="B278" s="2" t="s">
        <v>184</v>
      </c>
      <c r="C278" s="2" t="s">
        <v>490</v>
      </c>
      <c r="D278" s="100">
        <v>125</v>
      </c>
      <c r="E278" s="100">
        <v>0</v>
      </c>
      <c r="F278" s="100">
        <v>3</v>
      </c>
      <c r="G278" s="100">
        <v>5</v>
      </c>
      <c r="H278" s="100">
        <v>4</v>
      </c>
      <c r="I278" s="100">
        <v>6</v>
      </c>
      <c r="J278" s="100">
        <v>8</v>
      </c>
      <c r="K278" s="100">
        <v>5</v>
      </c>
      <c r="L278" s="100">
        <v>11</v>
      </c>
      <c r="M278" s="100">
        <v>13</v>
      </c>
      <c r="N278" s="100">
        <v>4</v>
      </c>
      <c r="O278" s="100">
        <v>9</v>
      </c>
      <c r="P278" s="100">
        <v>3</v>
      </c>
      <c r="Q278" s="100">
        <v>1</v>
      </c>
      <c r="R278" s="100">
        <v>3</v>
      </c>
      <c r="S278" s="106">
        <v>0</v>
      </c>
      <c r="T278" s="106">
        <v>6</v>
      </c>
      <c r="U278" s="106">
        <v>8</v>
      </c>
      <c r="V278" s="106">
        <v>13</v>
      </c>
      <c r="W278" s="106">
        <v>9</v>
      </c>
      <c r="X278" s="106">
        <v>6</v>
      </c>
      <c r="Y278" s="106">
        <v>2</v>
      </c>
      <c r="Z278" s="106">
        <v>2</v>
      </c>
      <c r="AA278" s="106">
        <v>0</v>
      </c>
      <c r="AB278" s="106">
        <v>3</v>
      </c>
      <c r="AC278" s="106">
        <v>0</v>
      </c>
      <c r="AD278" s="106">
        <v>0</v>
      </c>
      <c r="AE278" s="106">
        <v>0</v>
      </c>
      <c r="AF278" s="106">
        <v>1</v>
      </c>
    </row>
    <row r="279" spans="1:32" x14ac:dyDescent="0.45">
      <c r="A279" s="3" t="s">
        <v>217</v>
      </c>
      <c r="B279" s="3" t="s">
        <v>184</v>
      </c>
      <c r="C279" s="3" t="s">
        <v>491</v>
      </c>
      <c r="D279" s="101">
        <v>54.8</v>
      </c>
      <c r="E279" s="101">
        <v>0</v>
      </c>
      <c r="F279" s="101">
        <v>1</v>
      </c>
      <c r="G279" s="101">
        <v>4</v>
      </c>
      <c r="H279" s="101">
        <v>1</v>
      </c>
      <c r="I279" s="101">
        <v>2</v>
      </c>
      <c r="J279" s="101">
        <v>3</v>
      </c>
      <c r="K279" s="101">
        <v>3</v>
      </c>
      <c r="L279" s="101">
        <v>7</v>
      </c>
      <c r="M279" s="101">
        <v>5</v>
      </c>
      <c r="N279" s="101">
        <v>0</v>
      </c>
      <c r="O279" s="101">
        <v>4</v>
      </c>
      <c r="P279" s="101">
        <v>0</v>
      </c>
      <c r="Q279" s="101">
        <v>1</v>
      </c>
      <c r="R279" s="101">
        <v>2</v>
      </c>
      <c r="S279" s="107">
        <v>0</v>
      </c>
      <c r="T279" s="107">
        <v>3</v>
      </c>
      <c r="U279" s="107">
        <v>5</v>
      </c>
      <c r="V279" s="107">
        <v>2.8</v>
      </c>
      <c r="W279" s="107">
        <v>6</v>
      </c>
      <c r="X279" s="107">
        <v>3</v>
      </c>
      <c r="Y279" s="107">
        <v>0</v>
      </c>
      <c r="Z279" s="107">
        <v>1</v>
      </c>
      <c r="AA279" s="107">
        <v>0</v>
      </c>
      <c r="AB279" s="107">
        <v>0</v>
      </c>
      <c r="AC279" s="107">
        <v>0</v>
      </c>
      <c r="AD279" s="107">
        <v>0</v>
      </c>
      <c r="AE279" s="107">
        <v>0</v>
      </c>
      <c r="AF279" s="107">
        <v>1</v>
      </c>
    </row>
    <row r="280" spans="1:32" x14ac:dyDescent="0.45">
      <c r="A280" s="3" t="s">
        <v>217</v>
      </c>
      <c r="B280" s="3" t="s">
        <v>184</v>
      </c>
      <c r="C280" s="3" t="s">
        <v>492</v>
      </c>
      <c r="D280" s="101">
        <v>22</v>
      </c>
      <c r="E280" s="101">
        <v>0</v>
      </c>
      <c r="F280" s="101">
        <v>1</v>
      </c>
      <c r="G280" s="101">
        <v>0</v>
      </c>
      <c r="H280" s="101">
        <v>0</v>
      </c>
      <c r="I280" s="101">
        <v>1</v>
      </c>
      <c r="J280" s="101">
        <v>0</v>
      </c>
      <c r="K280" s="101">
        <v>1</v>
      </c>
      <c r="L280" s="101">
        <v>0</v>
      </c>
      <c r="M280" s="101">
        <v>5</v>
      </c>
      <c r="N280" s="101">
        <v>0</v>
      </c>
      <c r="O280" s="101">
        <v>4</v>
      </c>
      <c r="P280" s="101">
        <v>1</v>
      </c>
      <c r="Q280" s="101">
        <v>0</v>
      </c>
      <c r="R280" s="101">
        <v>0</v>
      </c>
      <c r="S280" s="107">
        <v>0</v>
      </c>
      <c r="T280" s="107">
        <v>2</v>
      </c>
      <c r="U280" s="107">
        <v>0</v>
      </c>
      <c r="V280" s="107">
        <v>4</v>
      </c>
      <c r="W280" s="107">
        <v>0</v>
      </c>
      <c r="X280" s="107">
        <v>1</v>
      </c>
      <c r="Y280" s="107">
        <v>1</v>
      </c>
      <c r="Z280" s="107">
        <v>0</v>
      </c>
      <c r="AA280" s="107">
        <v>0</v>
      </c>
      <c r="AB280" s="107">
        <v>1</v>
      </c>
      <c r="AC280" s="107">
        <v>0</v>
      </c>
      <c r="AD280" s="107">
        <v>0</v>
      </c>
      <c r="AE280" s="107">
        <v>0</v>
      </c>
      <c r="AF280" s="107">
        <v>0</v>
      </c>
    </row>
    <row r="281" spans="1:32" x14ac:dyDescent="0.45">
      <c r="A281" s="3" t="s">
        <v>217</v>
      </c>
      <c r="B281" s="3" t="s">
        <v>184</v>
      </c>
      <c r="C281" s="3" t="s">
        <v>493</v>
      </c>
      <c r="D281" s="101">
        <v>26.2</v>
      </c>
      <c r="E281" s="101">
        <v>0</v>
      </c>
      <c r="F281" s="101">
        <v>1</v>
      </c>
      <c r="G281" s="101">
        <v>1</v>
      </c>
      <c r="H281" s="101">
        <v>0</v>
      </c>
      <c r="I281" s="101">
        <v>1</v>
      </c>
      <c r="J281" s="101">
        <v>4</v>
      </c>
      <c r="K281" s="101">
        <v>1</v>
      </c>
      <c r="L281" s="101">
        <v>3</v>
      </c>
      <c r="M281" s="101">
        <v>0</v>
      </c>
      <c r="N281" s="101">
        <v>2</v>
      </c>
      <c r="O281" s="101">
        <v>1</v>
      </c>
      <c r="P281" s="101">
        <v>0</v>
      </c>
      <c r="Q281" s="101">
        <v>0</v>
      </c>
      <c r="R281" s="101">
        <v>1</v>
      </c>
      <c r="S281" s="107">
        <v>0</v>
      </c>
      <c r="T281" s="107">
        <v>1</v>
      </c>
      <c r="U281" s="107">
        <v>1</v>
      </c>
      <c r="V281" s="107">
        <v>2.2000000000000002</v>
      </c>
      <c r="W281" s="107">
        <v>3</v>
      </c>
      <c r="X281" s="107">
        <v>1</v>
      </c>
      <c r="Y281" s="107">
        <v>0</v>
      </c>
      <c r="Z281" s="107">
        <v>1</v>
      </c>
      <c r="AA281" s="107">
        <v>0</v>
      </c>
      <c r="AB281" s="107">
        <v>2</v>
      </c>
      <c r="AC281" s="107">
        <v>0</v>
      </c>
      <c r="AD281" s="107">
        <v>0</v>
      </c>
      <c r="AE281" s="107">
        <v>0</v>
      </c>
      <c r="AF281" s="107">
        <v>0</v>
      </c>
    </row>
    <row r="282" spans="1:32" x14ac:dyDescent="0.45">
      <c r="A282" s="3" t="s">
        <v>217</v>
      </c>
      <c r="B282" s="3" t="s">
        <v>184</v>
      </c>
      <c r="C282" s="3" t="s">
        <v>494</v>
      </c>
      <c r="D282" s="101">
        <v>11</v>
      </c>
      <c r="E282" s="101">
        <v>0</v>
      </c>
      <c r="F282" s="101">
        <v>0</v>
      </c>
      <c r="G282" s="101">
        <v>0</v>
      </c>
      <c r="H282" s="101">
        <v>1</v>
      </c>
      <c r="I282" s="101">
        <v>2</v>
      </c>
      <c r="J282" s="101">
        <v>1</v>
      </c>
      <c r="K282" s="101">
        <v>0</v>
      </c>
      <c r="L282" s="101">
        <v>0</v>
      </c>
      <c r="M282" s="101">
        <v>1</v>
      </c>
      <c r="N282" s="101">
        <v>1</v>
      </c>
      <c r="O282" s="101">
        <v>0</v>
      </c>
      <c r="P282" s="101">
        <v>2</v>
      </c>
      <c r="Q282" s="101">
        <v>0</v>
      </c>
      <c r="R282" s="101">
        <v>0</v>
      </c>
      <c r="S282" s="107">
        <v>0</v>
      </c>
      <c r="T282" s="107">
        <v>0</v>
      </c>
      <c r="U282" s="107">
        <v>1</v>
      </c>
      <c r="V282" s="107">
        <v>1</v>
      </c>
      <c r="W282" s="107">
        <v>0</v>
      </c>
      <c r="X282" s="107">
        <v>1</v>
      </c>
      <c r="Y282" s="107">
        <v>0</v>
      </c>
      <c r="Z282" s="107">
        <v>0</v>
      </c>
      <c r="AA282" s="107">
        <v>0</v>
      </c>
      <c r="AB282" s="107">
        <v>0</v>
      </c>
      <c r="AC282" s="107">
        <v>0</v>
      </c>
      <c r="AD282" s="107">
        <v>0</v>
      </c>
      <c r="AE282" s="107">
        <v>0</v>
      </c>
      <c r="AF282" s="107">
        <v>0</v>
      </c>
    </row>
    <row r="283" spans="1:32" x14ac:dyDescent="0.45">
      <c r="A283" s="3" t="s">
        <v>217</v>
      </c>
      <c r="B283" s="3" t="s">
        <v>184</v>
      </c>
      <c r="C283" s="3" t="s">
        <v>495</v>
      </c>
      <c r="D283" s="101">
        <v>5</v>
      </c>
      <c r="E283" s="101">
        <v>0</v>
      </c>
      <c r="F283" s="101"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1</v>
      </c>
      <c r="O283" s="101">
        <v>0</v>
      </c>
      <c r="P283" s="101">
        <v>0</v>
      </c>
      <c r="Q283" s="101">
        <v>0</v>
      </c>
      <c r="R283" s="101">
        <v>0</v>
      </c>
      <c r="S283" s="107">
        <v>0</v>
      </c>
      <c r="T283" s="107">
        <v>0</v>
      </c>
      <c r="U283" s="107">
        <v>0</v>
      </c>
      <c r="V283" s="107">
        <v>3</v>
      </c>
      <c r="W283" s="107">
        <v>0</v>
      </c>
      <c r="X283" s="107">
        <v>0</v>
      </c>
      <c r="Y283" s="107">
        <v>1</v>
      </c>
      <c r="Z283" s="107">
        <v>0</v>
      </c>
      <c r="AA283" s="107">
        <v>0</v>
      </c>
      <c r="AB283" s="107">
        <v>0</v>
      </c>
      <c r="AC283" s="107">
        <v>0</v>
      </c>
      <c r="AD283" s="107">
        <v>0</v>
      </c>
      <c r="AE283" s="107">
        <v>0</v>
      </c>
      <c r="AF283" s="107">
        <v>0</v>
      </c>
    </row>
    <row r="284" spans="1:32" x14ac:dyDescent="0.45">
      <c r="A284" s="3" t="s">
        <v>217</v>
      </c>
      <c r="B284" s="3" t="s">
        <v>184</v>
      </c>
      <c r="C284" s="3" t="s">
        <v>496</v>
      </c>
      <c r="D284" s="101">
        <v>2</v>
      </c>
      <c r="E284" s="101">
        <v>0</v>
      </c>
      <c r="F284" s="101">
        <v>0</v>
      </c>
      <c r="G284" s="101">
        <v>0</v>
      </c>
      <c r="H284" s="101">
        <v>0</v>
      </c>
      <c r="I284" s="101">
        <v>0</v>
      </c>
      <c r="J284" s="101">
        <v>0</v>
      </c>
      <c r="K284" s="101">
        <v>0</v>
      </c>
      <c r="L284" s="101">
        <v>0</v>
      </c>
      <c r="M284" s="101">
        <v>1</v>
      </c>
      <c r="N284" s="101">
        <v>0</v>
      </c>
      <c r="O284" s="101">
        <v>0</v>
      </c>
      <c r="P284" s="101">
        <v>0</v>
      </c>
      <c r="Q284" s="101">
        <v>0</v>
      </c>
      <c r="R284" s="101">
        <v>0</v>
      </c>
      <c r="S284" s="107">
        <v>0</v>
      </c>
      <c r="T284" s="107">
        <v>0</v>
      </c>
      <c r="U284" s="107">
        <v>1</v>
      </c>
      <c r="V284" s="107">
        <v>0</v>
      </c>
      <c r="W284" s="107">
        <v>0</v>
      </c>
      <c r="X284" s="107">
        <v>0</v>
      </c>
      <c r="Y284" s="107">
        <v>0</v>
      </c>
      <c r="Z284" s="107">
        <v>0</v>
      </c>
      <c r="AA284" s="107">
        <v>0</v>
      </c>
      <c r="AB284" s="107">
        <v>0</v>
      </c>
      <c r="AC284" s="107">
        <v>0</v>
      </c>
      <c r="AD284" s="107">
        <v>0</v>
      </c>
      <c r="AE284" s="107">
        <v>0</v>
      </c>
      <c r="AF284" s="107">
        <v>0</v>
      </c>
    </row>
    <row r="285" spans="1:32" x14ac:dyDescent="0.45">
      <c r="A285" s="3" t="s">
        <v>217</v>
      </c>
      <c r="B285" s="3" t="s">
        <v>184</v>
      </c>
      <c r="C285" s="3" t="s">
        <v>497</v>
      </c>
      <c r="D285" s="101">
        <v>1</v>
      </c>
      <c r="E285" s="101">
        <v>0</v>
      </c>
      <c r="F285" s="101">
        <v>0</v>
      </c>
      <c r="G285" s="101">
        <v>0</v>
      </c>
      <c r="H285" s="101">
        <v>0</v>
      </c>
      <c r="I285" s="101">
        <v>0</v>
      </c>
      <c r="J285" s="101">
        <v>0</v>
      </c>
      <c r="K285" s="101">
        <v>0</v>
      </c>
      <c r="L285" s="101">
        <v>1</v>
      </c>
      <c r="M285" s="101">
        <v>0</v>
      </c>
      <c r="N285" s="101">
        <v>0</v>
      </c>
      <c r="O285" s="101">
        <v>0</v>
      </c>
      <c r="P285" s="101">
        <v>0</v>
      </c>
      <c r="Q285" s="101">
        <v>0</v>
      </c>
      <c r="R285" s="101">
        <v>0</v>
      </c>
      <c r="S285" s="107">
        <v>0</v>
      </c>
      <c r="T285" s="107">
        <v>0</v>
      </c>
      <c r="U285" s="107">
        <v>0</v>
      </c>
      <c r="V285" s="107">
        <v>0</v>
      </c>
      <c r="W285" s="107">
        <v>0</v>
      </c>
      <c r="X285" s="107">
        <v>0</v>
      </c>
      <c r="Y285" s="107">
        <v>0</v>
      </c>
      <c r="Z285" s="107">
        <v>0</v>
      </c>
      <c r="AA285" s="107">
        <v>0</v>
      </c>
      <c r="AB285" s="107">
        <v>0</v>
      </c>
      <c r="AC285" s="107">
        <v>0</v>
      </c>
      <c r="AD285" s="107">
        <v>0</v>
      </c>
      <c r="AE285" s="107">
        <v>0</v>
      </c>
      <c r="AF285" s="107">
        <v>0</v>
      </c>
    </row>
    <row r="286" spans="1:32" x14ac:dyDescent="0.45">
      <c r="A286" s="3" t="s">
        <v>217</v>
      </c>
      <c r="B286" s="3" t="s">
        <v>184</v>
      </c>
      <c r="C286" s="3" t="s">
        <v>498</v>
      </c>
      <c r="D286" s="101">
        <v>3</v>
      </c>
      <c r="E286" s="101">
        <v>0</v>
      </c>
      <c r="F286" s="101">
        <v>0</v>
      </c>
      <c r="G286" s="101">
        <v>0</v>
      </c>
      <c r="H286" s="101">
        <v>2</v>
      </c>
      <c r="I286" s="101">
        <v>0</v>
      </c>
      <c r="J286" s="101">
        <v>0</v>
      </c>
      <c r="K286" s="101">
        <v>0</v>
      </c>
      <c r="L286" s="101">
        <v>0</v>
      </c>
      <c r="M286" s="101">
        <v>1</v>
      </c>
      <c r="N286" s="101">
        <v>0</v>
      </c>
      <c r="O286" s="101">
        <v>0</v>
      </c>
      <c r="P286" s="101">
        <v>0</v>
      </c>
      <c r="Q286" s="101">
        <v>0</v>
      </c>
      <c r="R286" s="101">
        <v>0</v>
      </c>
      <c r="S286" s="107">
        <v>0</v>
      </c>
      <c r="T286" s="107">
        <v>0</v>
      </c>
      <c r="U286" s="107">
        <v>0</v>
      </c>
      <c r="V286" s="107">
        <v>0</v>
      </c>
      <c r="W286" s="107">
        <v>0</v>
      </c>
      <c r="X286" s="107">
        <v>0</v>
      </c>
      <c r="Y286" s="107">
        <v>0</v>
      </c>
      <c r="Z286" s="107">
        <v>0</v>
      </c>
      <c r="AA286" s="107">
        <v>0</v>
      </c>
      <c r="AB286" s="107">
        <v>0</v>
      </c>
      <c r="AC286" s="107">
        <v>0</v>
      </c>
      <c r="AD286" s="107">
        <v>0</v>
      </c>
      <c r="AE286" s="107">
        <v>0</v>
      </c>
      <c r="AF286" s="107">
        <v>0</v>
      </c>
    </row>
    <row r="287" spans="1:32" x14ac:dyDescent="0.45">
      <c r="A287" s="2" t="s">
        <v>215</v>
      </c>
      <c r="B287" s="2" t="s">
        <v>185</v>
      </c>
      <c r="C287" s="2" t="s">
        <v>499</v>
      </c>
      <c r="D287" s="100">
        <v>119.8</v>
      </c>
      <c r="E287" s="100">
        <v>0</v>
      </c>
      <c r="F287" s="100">
        <v>3</v>
      </c>
      <c r="G287" s="100">
        <v>6</v>
      </c>
      <c r="H287" s="100">
        <v>2</v>
      </c>
      <c r="I287" s="100">
        <v>8</v>
      </c>
      <c r="J287" s="100">
        <v>7</v>
      </c>
      <c r="K287" s="100">
        <v>9</v>
      </c>
      <c r="L287" s="100">
        <v>10</v>
      </c>
      <c r="M287" s="100">
        <v>15</v>
      </c>
      <c r="N287" s="100">
        <v>10.199999999999999</v>
      </c>
      <c r="O287" s="100">
        <v>6</v>
      </c>
      <c r="P287" s="100">
        <v>5</v>
      </c>
      <c r="Q287" s="100">
        <v>1</v>
      </c>
      <c r="R287" s="100">
        <v>0</v>
      </c>
      <c r="S287" s="106">
        <v>0</v>
      </c>
      <c r="T287" s="106">
        <v>3</v>
      </c>
      <c r="U287" s="106">
        <v>10.8</v>
      </c>
      <c r="V287" s="106">
        <v>4</v>
      </c>
      <c r="W287" s="106">
        <v>5</v>
      </c>
      <c r="X287" s="106">
        <v>3.8</v>
      </c>
      <c r="Y287" s="106">
        <v>3</v>
      </c>
      <c r="Z287" s="106">
        <v>3</v>
      </c>
      <c r="AA287" s="106">
        <v>3</v>
      </c>
      <c r="AB287" s="106">
        <v>1</v>
      </c>
      <c r="AC287" s="106">
        <v>1</v>
      </c>
      <c r="AD287" s="106">
        <v>0</v>
      </c>
      <c r="AE287" s="106">
        <v>0</v>
      </c>
      <c r="AF287" s="106">
        <v>0</v>
      </c>
    </row>
    <row r="288" spans="1:32" x14ac:dyDescent="0.45">
      <c r="A288" s="3" t="s">
        <v>217</v>
      </c>
      <c r="B288" s="3" t="s">
        <v>185</v>
      </c>
      <c r="C288" s="3" t="s">
        <v>500</v>
      </c>
      <c r="D288" s="101">
        <v>6</v>
      </c>
      <c r="E288" s="101">
        <v>0</v>
      </c>
      <c r="F288" s="101">
        <v>0</v>
      </c>
      <c r="G288" s="101">
        <v>0</v>
      </c>
      <c r="H288" s="101">
        <v>0</v>
      </c>
      <c r="I288" s="101">
        <v>0</v>
      </c>
      <c r="J288" s="101">
        <v>0</v>
      </c>
      <c r="K288" s="101">
        <v>2</v>
      </c>
      <c r="L288" s="101">
        <v>1</v>
      </c>
      <c r="M288" s="101">
        <v>0</v>
      </c>
      <c r="N288" s="101">
        <v>3</v>
      </c>
      <c r="O288" s="101">
        <v>0</v>
      </c>
      <c r="P288" s="101">
        <v>0</v>
      </c>
      <c r="Q288" s="101">
        <v>0</v>
      </c>
      <c r="R288" s="101">
        <v>0</v>
      </c>
      <c r="S288" s="107">
        <v>0</v>
      </c>
      <c r="T288" s="107">
        <v>0</v>
      </c>
      <c r="U288" s="107">
        <v>0</v>
      </c>
      <c r="V288" s="107">
        <v>0</v>
      </c>
      <c r="W288" s="107">
        <v>0</v>
      </c>
      <c r="X288" s="107">
        <v>0</v>
      </c>
      <c r="Y288" s="107">
        <v>0</v>
      </c>
      <c r="Z288" s="107">
        <v>0</v>
      </c>
      <c r="AA288" s="107">
        <v>0</v>
      </c>
      <c r="AB288" s="107">
        <v>0</v>
      </c>
      <c r="AC288" s="107">
        <v>0</v>
      </c>
      <c r="AD288" s="107">
        <v>0</v>
      </c>
      <c r="AE288" s="107">
        <v>0</v>
      </c>
      <c r="AF288" s="107">
        <v>0</v>
      </c>
    </row>
    <row r="289" spans="1:32" x14ac:dyDescent="0.45">
      <c r="A289" s="3" t="s">
        <v>217</v>
      </c>
      <c r="B289" s="3" t="s">
        <v>185</v>
      </c>
      <c r="C289" s="3" t="s">
        <v>501</v>
      </c>
      <c r="D289" s="101">
        <v>93</v>
      </c>
      <c r="E289" s="101">
        <v>0</v>
      </c>
      <c r="F289" s="101">
        <v>3</v>
      </c>
      <c r="G289" s="101">
        <v>6</v>
      </c>
      <c r="H289" s="101">
        <v>2</v>
      </c>
      <c r="I289" s="101">
        <v>6</v>
      </c>
      <c r="J289" s="101">
        <v>4</v>
      </c>
      <c r="K289" s="101">
        <v>7</v>
      </c>
      <c r="L289" s="101">
        <v>9</v>
      </c>
      <c r="M289" s="101">
        <v>11</v>
      </c>
      <c r="N289" s="101">
        <v>6.2</v>
      </c>
      <c r="O289" s="101">
        <v>4</v>
      </c>
      <c r="P289" s="101">
        <v>3</v>
      </c>
      <c r="Q289" s="101">
        <v>1</v>
      </c>
      <c r="R289" s="101">
        <v>0</v>
      </c>
      <c r="S289" s="107">
        <v>0</v>
      </c>
      <c r="T289" s="107">
        <v>3</v>
      </c>
      <c r="U289" s="107">
        <v>7.8</v>
      </c>
      <c r="V289" s="107">
        <v>4</v>
      </c>
      <c r="W289" s="107">
        <v>5</v>
      </c>
      <c r="X289" s="107">
        <v>2</v>
      </c>
      <c r="Y289" s="107">
        <v>3</v>
      </c>
      <c r="Z289" s="107">
        <v>2</v>
      </c>
      <c r="AA289" s="107">
        <v>2</v>
      </c>
      <c r="AB289" s="107">
        <v>1</v>
      </c>
      <c r="AC289" s="107">
        <v>1</v>
      </c>
      <c r="AD289" s="107">
        <v>0</v>
      </c>
      <c r="AE289" s="107">
        <v>0</v>
      </c>
      <c r="AF289" s="107">
        <v>0</v>
      </c>
    </row>
    <row r="290" spans="1:32" x14ac:dyDescent="0.45">
      <c r="A290" s="3" t="s">
        <v>217</v>
      </c>
      <c r="B290" s="3" t="s">
        <v>185</v>
      </c>
      <c r="C290" s="3" t="s">
        <v>502</v>
      </c>
      <c r="D290" s="101">
        <v>7.8</v>
      </c>
      <c r="E290" s="101">
        <v>0</v>
      </c>
      <c r="F290" s="101">
        <v>0</v>
      </c>
      <c r="G290" s="101">
        <v>0</v>
      </c>
      <c r="H290" s="101">
        <v>0</v>
      </c>
      <c r="I290" s="101">
        <v>0</v>
      </c>
      <c r="J290" s="101">
        <v>1</v>
      </c>
      <c r="K290" s="101">
        <v>0</v>
      </c>
      <c r="L290" s="101">
        <v>0</v>
      </c>
      <c r="M290" s="101">
        <v>1</v>
      </c>
      <c r="N290" s="101">
        <v>1</v>
      </c>
      <c r="O290" s="101">
        <v>1</v>
      </c>
      <c r="P290" s="101">
        <v>1</v>
      </c>
      <c r="Q290" s="101">
        <v>0</v>
      </c>
      <c r="R290" s="101">
        <v>0</v>
      </c>
      <c r="S290" s="107">
        <v>0</v>
      </c>
      <c r="T290" s="107">
        <v>0</v>
      </c>
      <c r="U290" s="107">
        <v>1</v>
      </c>
      <c r="V290" s="107">
        <v>0</v>
      </c>
      <c r="W290" s="107">
        <v>0</v>
      </c>
      <c r="X290" s="107">
        <v>1.8</v>
      </c>
      <c r="Y290" s="107">
        <v>0</v>
      </c>
      <c r="Z290" s="107">
        <v>0</v>
      </c>
      <c r="AA290" s="107">
        <v>0</v>
      </c>
      <c r="AB290" s="107">
        <v>0</v>
      </c>
      <c r="AC290" s="107">
        <v>0</v>
      </c>
      <c r="AD290" s="107">
        <v>0</v>
      </c>
      <c r="AE290" s="107">
        <v>0</v>
      </c>
      <c r="AF290" s="107">
        <v>0</v>
      </c>
    </row>
    <row r="291" spans="1:32" x14ac:dyDescent="0.45">
      <c r="A291" s="3" t="s">
        <v>217</v>
      </c>
      <c r="B291" s="3" t="s">
        <v>185</v>
      </c>
      <c r="C291" s="3" t="s">
        <v>503</v>
      </c>
      <c r="D291" s="101">
        <v>6</v>
      </c>
      <c r="E291" s="101">
        <v>0</v>
      </c>
      <c r="F291" s="101">
        <v>0</v>
      </c>
      <c r="G291" s="101">
        <v>0</v>
      </c>
      <c r="H291" s="101">
        <v>0</v>
      </c>
      <c r="I291" s="101">
        <v>1</v>
      </c>
      <c r="J291" s="101">
        <v>1</v>
      </c>
      <c r="K291" s="101">
        <v>0</v>
      </c>
      <c r="L291" s="101">
        <v>0</v>
      </c>
      <c r="M291" s="101">
        <v>0</v>
      </c>
      <c r="N291" s="101">
        <v>0</v>
      </c>
      <c r="O291" s="101">
        <v>1</v>
      </c>
      <c r="P291" s="101">
        <v>0</v>
      </c>
      <c r="Q291" s="101">
        <v>0</v>
      </c>
      <c r="R291" s="101">
        <v>0</v>
      </c>
      <c r="S291" s="107">
        <v>0</v>
      </c>
      <c r="T291" s="107">
        <v>0</v>
      </c>
      <c r="U291" s="107">
        <v>1</v>
      </c>
      <c r="V291" s="107">
        <v>0</v>
      </c>
      <c r="W291" s="107">
        <v>0</v>
      </c>
      <c r="X291" s="107">
        <v>0</v>
      </c>
      <c r="Y291" s="107">
        <v>0</v>
      </c>
      <c r="Z291" s="107">
        <v>1</v>
      </c>
      <c r="AA291" s="107">
        <v>1</v>
      </c>
      <c r="AB291" s="107">
        <v>0</v>
      </c>
      <c r="AC291" s="107">
        <v>0</v>
      </c>
      <c r="AD291" s="107">
        <v>0</v>
      </c>
      <c r="AE291" s="107">
        <v>0</v>
      </c>
      <c r="AF291" s="107">
        <v>0</v>
      </c>
    </row>
    <row r="292" spans="1:32" x14ac:dyDescent="0.45">
      <c r="A292" s="3" t="s">
        <v>217</v>
      </c>
      <c r="B292" s="3" t="s">
        <v>185</v>
      </c>
      <c r="C292" s="3" t="s">
        <v>504</v>
      </c>
      <c r="D292" s="101">
        <v>3</v>
      </c>
      <c r="E292" s="101">
        <v>0</v>
      </c>
      <c r="F292" s="101">
        <v>0</v>
      </c>
      <c r="G292" s="101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3</v>
      </c>
      <c r="N292" s="101">
        <v>0</v>
      </c>
      <c r="O292" s="101">
        <v>0</v>
      </c>
      <c r="P292" s="101">
        <v>0</v>
      </c>
      <c r="Q292" s="101">
        <v>0</v>
      </c>
      <c r="R292" s="101">
        <v>0</v>
      </c>
      <c r="S292" s="107">
        <v>0</v>
      </c>
      <c r="T292" s="107">
        <v>0</v>
      </c>
      <c r="U292" s="107">
        <v>0</v>
      </c>
      <c r="V292" s="107">
        <v>0</v>
      </c>
      <c r="W292" s="107">
        <v>0</v>
      </c>
      <c r="X292" s="107">
        <v>0</v>
      </c>
      <c r="Y292" s="107">
        <v>0</v>
      </c>
      <c r="Z292" s="107">
        <v>0</v>
      </c>
      <c r="AA292" s="107">
        <v>0</v>
      </c>
      <c r="AB292" s="107">
        <v>0</v>
      </c>
      <c r="AC292" s="107">
        <v>0</v>
      </c>
      <c r="AD292" s="107">
        <v>0</v>
      </c>
      <c r="AE292" s="107">
        <v>0</v>
      </c>
      <c r="AF292" s="107">
        <v>0</v>
      </c>
    </row>
    <row r="293" spans="1:32" x14ac:dyDescent="0.45">
      <c r="A293" s="3" t="s">
        <v>217</v>
      </c>
      <c r="B293" s="3" t="s">
        <v>185</v>
      </c>
      <c r="C293" s="3" t="s">
        <v>505</v>
      </c>
      <c r="D293" s="101">
        <v>4</v>
      </c>
      <c r="E293" s="101">
        <v>0</v>
      </c>
      <c r="F293" s="101">
        <v>0</v>
      </c>
      <c r="G293" s="101">
        <v>0</v>
      </c>
      <c r="H293" s="101">
        <v>0</v>
      </c>
      <c r="I293" s="101">
        <v>1</v>
      </c>
      <c r="J293" s="101">
        <v>1</v>
      </c>
      <c r="K293" s="101">
        <v>0</v>
      </c>
      <c r="L293" s="101">
        <v>0</v>
      </c>
      <c r="M293" s="101">
        <v>0</v>
      </c>
      <c r="N293" s="101">
        <v>0</v>
      </c>
      <c r="O293" s="101">
        <v>0</v>
      </c>
      <c r="P293" s="101">
        <v>1</v>
      </c>
      <c r="Q293" s="101">
        <v>0</v>
      </c>
      <c r="R293" s="101">
        <v>0</v>
      </c>
      <c r="S293" s="107">
        <v>0</v>
      </c>
      <c r="T293" s="107">
        <v>0</v>
      </c>
      <c r="U293" s="107">
        <v>1</v>
      </c>
      <c r="V293" s="107">
        <v>0</v>
      </c>
      <c r="W293" s="107">
        <v>0</v>
      </c>
      <c r="X293" s="107">
        <v>0</v>
      </c>
      <c r="Y293" s="107">
        <v>0</v>
      </c>
      <c r="Z293" s="107">
        <v>0</v>
      </c>
      <c r="AA293" s="107">
        <v>0</v>
      </c>
      <c r="AB293" s="107">
        <v>0</v>
      </c>
      <c r="AC293" s="107">
        <v>0</v>
      </c>
      <c r="AD293" s="107">
        <v>0</v>
      </c>
      <c r="AE293" s="107">
        <v>0</v>
      </c>
      <c r="AF293" s="107">
        <v>0</v>
      </c>
    </row>
    <row r="294" spans="1:32" x14ac:dyDescent="0.45">
      <c r="A294" s="2" t="s">
        <v>215</v>
      </c>
      <c r="B294" s="2" t="s">
        <v>186</v>
      </c>
      <c r="C294" s="2" t="s">
        <v>506</v>
      </c>
      <c r="D294" s="100">
        <v>78</v>
      </c>
      <c r="E294" s="100">
        <v>0</v>
      </c>
      <c r="F294" s="100">
        <v>1</v>
      </c>
      <c r="G294" s="100">
        <v>4</v>
      </c>
      <c r="H294" s="100">
        <v>5</v>
      </c>
      <c r="I294" s="100">
        <v>3</v>
      </c>
      <c r="J294" s="100">
        <v>6</v>
      </c>
      <c r="K294" s="100">
        <v>6</v>
      </c>
      <c r="L294" s="100">
        <v>10</v>
      </c>
      <c r="M294" s="100">
        <v>7</v>
      </c>
      <c r="N294" s="100">
        <v>7</v>
      </c>
      <c r="O294" s="100">
        <v>2</v>
      </c>
      <c r="P294" s="100">
        <v>2</v>
      </c>
      <c r="Q294" s="100">
        <v>0</v>
      </c>
      <c r="R294" s="100">
        <v>0</v>
      </c>
      <c r="S294" s="106">
        <v>0</v>
      </c>
      <c r="T294" s="106">
        <v>6</v>
      </c>
      <c r="U294" s="106">
        <v>1</v>
      </c>
      <c r="V294" s="106">
        <v>8</v>
      </c>
      <c r="W294" s="106">
        <v>3</v>
      </c>
      <c r="X294" s="106">
        <v>3</v>
      </c>
      <c r="Y294" s="106">
        <v>1</v>
      </c>
      <c r="Z294" s="106">
        <v>1</v>
      </c>
      <c r="AA294" s="106">
        <v>0</v>
      </c>
      <c r="AB294" s="106">
        <v>2</v>
      </c>
      <c r="AC294" s="106">
        <v>0</v>
      </c>
      <c r="AD294" s="106">
        <v>0</v>
      </c>
      <c r="AE294" s="106">
        <v>0</v>
      </c>
      <c r="AF294" s="106">
        <v>0</v>
      </c>
    </row>
    <row r="295" spans="1:32" x14ac:dyDescent="0.45">
      <c r="A295" s="3" t="s">
        <v>217</v>
      </c>
      <c r="B295" s="3" t="s">
        <v>186</v>
      </c>
      <c r="C295" s="3" t="s">
        <v>507</v>
      </c>
      <c r="D295" s="101">
        <v>3</v>
      </c>
      <c r="E295" s="101"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1</v>
      </c>
      <c r="L295" s="101">
        <v>1</v>
      </c>
      <c r="M295" s="101">
        <v>0</v>
      </c>
      <c r="N295" s="101">
        <v>1</v>
      </c>
      <c r="O295" s="101">
        <v>0</v>
      </c>
      <c r="P295" s="101">
        <v>0</v>
      </c>
      <c r="Q295" s="101">
        <v>0</v>
      </c>
      <c r="R295" s="101">
        <v>0</v>
      </c>
      <c r="S295" s="101">
        <v>0</v>
      </c>
      <c r="T295" s="101">
        <v>0</v>
      </c>
      <c r="U295" s="101">
        <v>0</v>
      </c>
      <c r="V295" s="101">
        <v>0</v>
      </c>
      <c r="W295" s="101">
        <v>0</v>
      </c>
      <c r="X295" s="101">
        <v>0</v>
      </c>
      <c r="Y295" s="101">
        <v>0</v>
      </c>
      <c r="Z295" s="101">
        <v>0</v>
      </c>
      <c r="AA295" s="101">
        <v>0</v>
      </c>
      <c r="AB295" s="101">
        <v>0</v>
      </c>
      <c r="AC295" s="101">
        <v>0</v>
      </c>
      <c r="AD295" s="101">
        <v>0</v>
      </c>
      <c r="AE295" s="101">
        <v>0</v>
      </c>
      <c r="AF295" s="101">
        <v>0</v>
      </c>
    </row>
    <row r="296" spans="1:32" x14ac:dyDescent="0.45">
      <c r="A296" s="3" t="s">
        <v>217</v>
      </c>
      <c r="B296" s="3" t="s">
        <v>186</v>
      </c>
      <c r="C296" s="3" t="s">
        <v>508</v>
      </c>
      <c r="D296" s="101">
        <v>8.4</v>
      </c>
      <c r="E296" s="101">
        <v>0</v>
      </c>
      <c r="F296" s="101">
        <v>1</v>
      </c>
      <c r="G296" s="101">
        <v>1</v>
      </c>
      <c r="H296" s="101">
        <v>1</v>
      </c>
      <c r="I296" s="101">
        <v>0</v>
      </c>
      <c r="J296" s="101">
        <v>2</v>
      </c>
      <c r="K296" s="101">
        <v>1</v>
      </c>
      <c r="L296" s="101">
        <v>0.4</v>
      </c>
      <c r="M296" s="101">
        <v>1</v>
      </c>
      <c r="N296" s="101">
        <v>1</v>
      </c>
      <c r="O296" s="101">
        <v>0</v>
      </c>
      <c r="P296" s="101">
        <v>0</v>
      </c>
      <c r="Q296" s="101">
        <v>0</v>
      </c>
      <c r="R296" s="101">
        <v>0</v>
      </c>
      <c r="S296" s="101">
        <v>0</v>
      </c>
      <c r="T296" s="101">
        <v>0</v>
      </c>
      <c r="U296" s="101">
        <v>0</v>
      </c>
      <c r="V296" s="101">
        <v>0</v>
      </c>
      <c r="W296" s="101">
        <v>0</v>
      </c>
      <c r="X296" s="101">
        <v>0</v>
      </c>
      <c r="Y296" s="101">
        <v>0</v>
      </c>
      <c r="Z296" s="101">
        <v>0</v>
      </c>
      <c r="AA296" s="101">
        <v>0</v>
      </c>
      <c r="AB296" s="101">
        <v>0</v>
      </c>
      <c r="AC296" s="101">
        <v>0</v>
      </c>
      <c r="AD296" s="101">
        <v>0</v>
      </c>
      <c r="AE296" s="101">
        <v>0</v>
      </c>
      <c r="AF296" s="101">
        <v>0</v>
      </c>
    </row>
    <row r="297" spans="1:32" x14ac:dyDescent="0.45">
      <c r="A297" s="3" t="s">
        <v>217</v>
      </c>
      <c r="B297" s="3" t="s">
        <v>186</v>
      </c>
      <c r="C297" s="3" t="s">
        <v>509</v>
      </c>
      <c r="D297" s="101">
        <v>66.599999999999994</v>
      </c>
      <c r="E297" s="101">
        <v>0</v>
      </c>
      <c r="F297" s="101">
        <v>0</v>
      </c>
      <c r="G297" s="101">
        <v>3</v>
      </c>
      <c r="H297" s="101">
        <v>4</v>
      </c>
      <c r="I297" s="101">
        <v>3</v>
      </c>
      <c r="J297" s="101">
        <v>4</v>
      </c>
      <c r="K297" s="101">
        <v>4</v>
      </c>
      <c r="L297" s="101">
        <v>8.6</v>
      </c>
      <c r="M297" s="101">
        <v>6</v>
      </c>
      <c r="N297" s="101">
        <v>5</v>
      </c>
      <c r="O297" s="101">
        <v>2</v>
      </c>
      <c r="P297" s="101">
        <v>2</v>
      </c>
      <c r="Q297" s="101">
        <v>0</v>
      </c>
      <c r="R297" s="101">
        <v>0</v>
      </c>
      <c r="S297" s="101">
        <v>0</v>
      </c>
      <c r="T297" s="101">
        <v>6</v>
      </c>
      <c r="U297" s="101">
        <v>1</v>
      </c>
      <c r="V297" s="101">
        <v>8</v>
      </c>
      <c r="W297" s="101">
        <v>3</v>
      </c>
      <c r="X297" s="101">
        <v>3</v>
      </c>
      <c r="Y297" s="101">
        <v>1</v>
      </c>
      <c r="Z297" s="101">
        <v>1</v>
      </c>
      <c r="AA297" s="101">
        <v>0</v>
      </c>
      <c r="AB297" s="101">
        <v>2</v>
      </c>
      <c r="AC297" s="101">
        <v>0</v>
      </c>
      <c r="AD297" s="101">
        <v>0</v>
      </c>
      <c r="AE297" s="101">
        <v>0</v>
      </c>
      <c r="AF297" s="101">
        <v>0</v>
      </c>
    </row>
    <row r="298" spans="1:32" x14ac:dyDescent="0.45">
      <c r="A298" s="2" t="s">
        <v>215</v>
      </c>
      <c r="B298" s="2" t="s">
        <v>187</v>
      </c>
      <c r="C298" s="2" t="s">
        <v>510</v>
      </c>
      <c r="D298" s="100">
        <v>86.2</v>
      </c>
      <c r="E298" s="100">
        <v>0</v>
      </c>
      <c r="F298" s="100">
        <v>1</v>
      </c>
      <c r="G298" s="100">
        <v>8</v>
      </c>
      <c r="H298" s="100">
        <v>5</v>
      </c>
      <c r="I298" s="100">
        <v>6</v>
      </c>
      <c r="J298" s="100">
        <v>6</v>
      </c>
      <c r="K298" s="100">
        <v>5</v>
      </c>
      <c r="L298" s="100">
        <v>9</v>
      </c>
      <c r="M298" s="100">
        <v>9</v>
      </c>
      <c r="N298" s="100">
        <v>5</v>
      </c>
      <c r="O298" s="100">
        <v>7</v>
      </c>
      <c r="P298" s="100">
        <v>0</v>
      </c>
      <c r="Q298" s="100">
        <v>0</v>
      </c>
      <c r="R298" s="100">
        <v>2</v>
      </c>
      <c r="S298" s="106">
        <v>0</v>
      </c>
      <c r="T298" s="106">
        <v>4</v>
      </c>
      <c r="U298" s="106">
        <v>9</v>
      </c>
      <c r="V298" s="106">
        <v>4</v>
      </c>
      <c r="W298" s="106">
        <v>3</v>
      </c>
      <c r="X298" s="106">
        <v>0</v>
      </c>
      <c r="Y298" s="106">
        <v>1.2</v>
      </c>
      <c r="Z298" s="106">
        <v>2</v>
      </c>
      <c r="AA298" s="106">
        <v>0</v>
      </c>
      <c r="AB298" s="106">
        <v>0</v>
      </c>
      <c r="AC298" s="106">
        <v>0</v>
      </c>
      <c r="AD298" s="106">
        <v>0</v>
      </c>
      <c r="AE298" s="106">
        <v>0</v>
      </c>
      <c r="AF298" s="106">
        <v>0</v>
      </c>
    </row>
    <row r="299" spans="1:32" x14ac:dyDescent="0.45">
      <c r="A299" s="3" t="s">
        <v>217</v>
      </c>
      <c r="B299" s="3" t="s">
        <v>187</v>
      </c>
      <c r="C299" s="3" t="s">
        <v>511</v>
      </c>
      <c r="D299" s="101">
        <v>52</v>
      </c>
      <c r="E299" s="101">
        <v>0</v>
      </c>
      <c r="F299" s="101">
        <v>1</v>
      </c>
      <c r="G299" s="101">
        <v>7</v>
      </c>
      <c r="H299" s="101">
        <v>2</v>
      </c>
      <c r="I299" s="101">
        <v>4</v>
      </c>
      <c r="J299" s="101">
        <v>4</v>
      </c>
      <c r="K299" s="101">
        <v>4</v>
      </c>
      <c r="L299" s="101">
        <v>4</v>
      </c>
      <c r="M299" s="101">
        <v>3</v>
      </c>
      <c r="N299" s="101">
        <v>1</v>
      </c>
      <c r="O299" s="101">
        <v>5</v>
      </c>
      <c r="P299" s="101">
        <v>0</v>
      </c>
      <c r="Q299" s="101">
        <v>0</v>
      </c>
      <c r="R299" s="101">
        <v>1</v>
      </c>
      <c r="S299" s="107">
        <v>0</v>
      </c>
      <c r="T299" s="107">
        <v>2</v>
      </c>
      <c r="U299" s="107">
        <v>6</v>
      </c>
      <c r="V299" s="107">
        <v>3</v>
      </c>
      <c r="W299" s="107">
        <v>2</v>
      </c>
      <c r="X299" s="107">
        <v>0</v>
      </c>
      <c r="Y299" s="107">
        <v>1</v>
      </c>
      <c r="Z299" s="107">
        <v>2</v>
      </c>
      <c r="AA299" s="107">
        <v>0</v>
      </c>
      <c r="AB299" s="107">
        <v>0</v>
      </c>
      <c r="AC299" s="107">
        <v>0</v>
      </c>
      <c r="AD299" s="107">
        <v>0</v>
      </c>
      <c r="AE299" s="107">
        <v>0</v>
      </c>
      <c r="AF299" s="107">
        <v>0</v>
      </c>
    </row>
    <row r="300" spans="1:32" x14ac:dyDescent="0.45">
      <c r="A300" s="3" t="s">
        <v>217</v>
      </c>
      <c r="B300" s="3" t="s">
        <v>187</v>
      </c>
      <c r="C300" s="3" t="s">
        <v>512</v>
      </c>
      <c r="D300" s="101">
        <v>14.2</v>
      </c>
      <c r="E300" s="101">
        <v>0</v>
      </c>
      <c r="F300" s="101">
        <v>0</v>
      </c>
      <c r="G300" s="101">
        <v>0</v>
      </c>
      <c r="H300" s="101">
        <v>1</v>
      </c>
      <c r="I300" s="101">
        <v>1</v>
      </c>
      <c r="J300" s="101">
        <v>2</v>
      </c>
      <c r="K300" s="101">
        <v>1</v>
      </c>
      <c r="L300" s="101">
        <v>1</v>
      </c>
      <c r="M300" s="101">
        <v>3</v>
      </c>
      <c r="N300" s="101">
        <v>2</v>
      </c>
      <c r="O300" s="101">
        <v>1</v>
      </c>
      <c r="P300" s="101">
        <v>0</v>
      </c>
      <c r="Q300" s="101">
        <v>0</v>
      </c>
      <c r="R300" s="101">
        <v>0</v>
      </c>
      <c r="S300" s="107">
        <v>0</v>
      </c>
      <c r="T300" s="107">
        <v>1</v>
      </c>
      <c r="U300" s="107">
        <v>0</v>
      </c>
      <c r="V300" s="107">
        <v>1</v>
      </c>
      <c r="W300" s="107">
        <v>0</v>
      </c>
      <c r="X300" s="107">
        <v>0</v>
      </c>
      <c r="Y300" s="107">
        <v>0.2</v>
      </c>
      <c r="Z300" s="107">
        <v>0</v>
      </c>
      <c r="AA300" s="107">
        <v>0</v>
      </c>
      <c r="AB300" s="107">
        <v>0</v>
      </c>
      <c r="AC300" s="107">
        <v>0</v>
      </c>
      <c r="AD300" s="107">
        <v>0</v>
      </c>
      <c r="AE300" s="107">
        <v>0</v>
      </c>
      <c r="AF300" s="107">
        <v>0</v>
      </c>
    </row>
    <row r="301" spans="1:32" x14ac:dyDescent="0.45">
      <c r="A301" s="3" t="s">
        <v>217</v>
      </c>
      <c r="B301" s="3" t="s">
        <v>187</v>
      </c>
      <c r="C301" s="3" t="s">
        <v>513</v>
      </c>
      <c r="D301" s="101">
        <v>15</v>
      </c>
      <c r="E301" s="101">
        <v>0</v>
      </c>
      <c r="F301" s="101">
        <v>0</v>
      </c>
      <c r="G301" s="101">
        <v>0</v>
      </c>
      <c r="H301" s="101">
        <v>2</v>
      </c>
      <c r="I301" s="101">
        <v>0</v>
      </c>
      <c r="J301" s="101">
        <v>0</v>
      </c>
      <c r="K301" s="101">
        <v>0</v>
      </c>
      <c r="L301" s="101">
        <v>4</v>
      </c>
      <c r="M301" s="101">
        <v>3</v>
      </c>
      <c r="N301" s="101">
        <v>1</v>
      </c>
      <c r="O301" s="101">
        <v>1</v>
      </c>
      <c r="P301" s="101">
        <v>0</v>
      </c>
      <c r="Q301" s="101">
        <v>0</v>
      </c>
      <c r="R301" s="101">
        <v>1</v>
      </c>
      <c r="S301" s="107">
        <v>0</v>
      </c>
      <c r="T301" s="107">
        <v>0</v>
      </c>
      <c r="U301" s="107">
        <v>2</v>
      </c>
      <c r="V301" s="107">
        <v>0</v>
      </c>
      <c r="W301" s="107">
        <v>1</v>
      </c>
      <c r="X301" s="107">
        <v>0</v>
      </c>
      <c r="Y301" s="107">
        <v>0</v>
      </c>
      <c r="Z301" s="107">
        <v>0</v>
      </c>
      <c r="AA301" s="107">
        <v>0</v>
      </c>
      <c r="AB301" s="107">
        <v>0</v>
      </c>
      <c r="AC301" s="107">
        <v>0</v>
      </c>
      <c r="AD301" s="107">
        <v>0</v>
      </c>
      <c r="AE301" s="107">
        <v>0</v>
      </c>
      <c r="AF301" s="107">
        <v>0</v>
      </c>
    </row>
    <row r="302" spans="1:32" x14ac:dyDescent="0.45">
      <c r="A302" s="3" t="s">
        <v>217</v>
      </c>
      <c r="B302" s="3" t="s">
        <v>187</v>
      </c>
      <c r="C302" s="3" t="s">
        <v>514</v>
      </c>
      <c r="D302" s="101">
        <v>5</v>
      </c>
      <c r="E302" s="101">
        <v>0</v>
      </c>
      <c r="F302" s="101">
        <v>0</v>
      </c>
      <c r="G302" s="101">
        <v>1</v>
      </c>
      <c r="H302" s="101">
        <v>0</v>
      </c>
      <c r="I302" s="101">
        <v>1</v>
      </c>
      <c r="J302" s="101">
        <v>0</v>
      </c>
      <c r="K302" s="101">
        <v>0</v>
      </c>
      <c r="L302" s="101">
        <v>0</v>
      </c>
      <c r="M302" s="101">
        <v>0</v>
      </c>
      <c r="N302" s="101">
        <v>1</v>
      </c>
      <c r="O302" s="101">
        <v>0</v>
      </c>
      <c r="P302" s="101">
        <v>0</v>
      </c>
      <c r="Q302" s="101">
        <v>0</v>
      </c>
      <c r="R302" s="101">
        <v>0</v>
      </c>
      <c r="S302" s="107">
        <v>0</v>
      </c>
      <c r="T302" s="107">
        <v>1</v>
      </c>
      <c r="U302" s="107">
        <v>1</v>
      </c>
      <c r="V302" s="107">
        <v>0</v>
      </c>
      <c r="W302" s="107">
        <v>0</v>
      </c>
      <c r="X302" s="107">
        <v>0</v>
      </c>
      <c r="Y302" s="107">
        <v>0</v>
      </c>
      <c r="Z302" s="107">
        <v>0</v>
      </c>
      <c r="AA302" s="107">
        <v>0</v>
      </c>
      <c r="AB302" s="107">
        <v>0</v>
      </c>
      <c r="AC302" s="107">
        <v>0</v>
      </c>
      <c r="AD302" s="107">
        <v>0</v>
      </c>
      <c r="AE302" s="107">
        <v>0</v>
      </c>
      <c r="AF302" s="107">
        <v>0</v>
      </c>
    </row>
    <row r="303" spans="1:32" x14ac:dyDescent="0.45">
      <c r="A303" s="2" t="s">
        <v>215</v>
      </c>
      <c r="B303" s="2" t="s">
        <v>188</v>
      </c>
      <c r="C303" s="2" t="s">
        <v>515</v>
      </c>
      <c r="D303" s="100">
        <v>136</v>
      </c>
      <c r="E303" s="100">
        <v>0</v>
      </c>
      <c r="F303" s="100">
        <v>5</v>
      </c>
      <c r="G303" s="100">
        <v>6</v>
      </c>
      <c r="H303" s="100">
        <v>10</v>
      </c>
      <c r="I303" s="100">
        <v>8</v>
      </c>
      <c r="J303" s="100">
        <v>5</v>
      </c>
      <c r="K303" s="100">
        <v>10</v>
      </c>
      <c r="L303" s="100">
        <v>8</v>
      </c>
      <c r="M303" s="100">
        <v>13</v>
      </c>
      <c r="N303" s="100">
        <v>6</v>
      </c>
      <c r="O303" s="100">
        <v>8</v>
      </c>
      <c r="P303" s="100">
        <v>3</v>
      </c>
      <c r="Q303" s="100">
        <v>0</v>
      </c>
      <c r="R303" s="100">
        <v>1</v>
      </c>
      <c r="S303" s="106">
        <v>0</v>
      </c>
      <c r="T303" s="106">
        <v>9</v>
      </c>
      <c r="U303" s="106">
        <v>11</v>
      </c>
      <c r="V303" s="106">
        <v>7</v>
      </c>
      <c r="W303" s="106">
        <v>8</v>
      </c>
      <c r="X303" s="106">
        <v>6.2</v>
      </c>
      <c r="Y303" s="106">
        <v>4.8</v>
      </c>
      <c r="Z303" s="106">
        <v>4</v>
      </c>
      <c r="AA303" s="106">
        <v>1</v>
      </c>
      <c r="AB303" s="106">
        <v>0</v>
      </c>
      <c r="AC303" s="106">
        <v>1</v>
      </c>
      <c r="AD303" s="106">
        <v>1</v>
      </c>
      <c r="AE303" s="106">
        <v>0</v>
      </c>
      <c r="AF303" s="106">
        <v>0</v>
      </c>
    </row>
    <row r="304" spans="1:32" x14ac:dyDescent="0.45">
      <c r="A304" s="3" t="s">
        <v>217</v>
      </c>
      <c r="B304" s="3" t="s">
        <v>188</v>
      </c>
      <c r="C304" s="3" t="s">
        <v>516</v>
      </c>
      <c r="D304" s="101">
        <v>94</v>
      </c>
      <c r="E304" s="101">
        <v>0</v>
      </c>
      <c r="F304" s="101">
        <v>2</v>
      </c>
      <c r="G304" s="101">
        <v>4</v>
      </c>
      <c r="H304" s="101">
        <v>9</v>
      </c>
      <c r="I304" s="101">
        <v>3</v>
      </c>
      <c r="J304" s="101">
        <v>4</v>
      </c>
      <c r="K304" s="101">
        <v>8</v>
      </c>
      <c r="L304" s="101">
        <v>6</v>
      </c>
      <c r="M304" s="101">
        <v>9</v>
      </c>
      <c r="N304" s="101">
        <v>2</v>
      </c>
      <c r="O304" s="101">
        <v>7</v>
      </c>
      <c r="P304" s="101">
        <v>1</v>
      </c>
      <c r="Q304" s="101">
        <v>0</v>
      </c>
      <c r="R304" s="101">
        <v>1</v>
      </c>
      <c r="S304" s="107">
        <v>0</v>
      </c>
      <c r="T304" s="107">
        <v>7</v>
      </c>
      <c r="U304" s="107">
        <v>8</v>
      </c>
      <c r="V304" s="107">
        <v>5</v>
      </c>
      <c r="W304" s="107">
        <v>5</v>
      </c>
      <c r="X304" s="107">
        <v>5.2</v>
      </c>
      <c r="Y304" s="107">
        <v>4.8</v>
      </c>
      <c r="Z304" s="107">
        <v>2</v>
      </c>
      <c r="AA304" s="107">
        <v>0</v>
      </c>
      <c r="AB304" s="107">
        <v>0</v>
      </c>
      <c r="AC304" s="107">
        <v>1</v>
      </c>
      <c r="AD304" s="107">
        <v>0</v>
      </c>
      <c r="AE304" s="107">
        <v>0</v>
      </c>
      <c r="AF304" s="107">
        <v>0</v>
      </c>
    </row>
    <row r="305" spans="1:32" x14ac:dyDescent="0.45">
      <c r="A305" s="3" t="s">
        <v>217</v>
      </c>
      <c r="B305" s="3" t="s">
        <v>188</v>
      </c>
      <c r="C305" s="3" t="s">
        <v>517</v>
      </c>
      <c r="D305" s="101">
        <v>11</v>
      </c>
      <c r="E305" s="101">
        <v>0</v>
      </c>
      <c r="F305" s="101">
        <v>0</v>
      </c>
      <c r="G305" s="101">
        <v>1</v>
      </c>
      <c r="H305" s="101">
        <v>0</v>
      </c>
      <c r="I305" s="101">
        <v>2</v>
      </c>
      <c r="J305" s="101">
        <v>0</v>
      </c>
      <c r="K305" s="101">
        <v>0</v>
      </c>
      <c r="L305" s="101">
        <v>1</v>
      </c>
      <c r="M305" s="101">
        <v>1</v>
      </c>
      <c r="N305" s="101">
        <v>1</v>
      </c>
      <c r="O305" s="101">
        <v>1</v>
      </c>
      <c r="P305" s="101">
        <v>1</v>
      </c>
      <c r="Q305" s="101">
        <v>0</v>
      </c>
      <c r="R305" s="101">
        <v>0</v>
      </c>
      <c r="S305" s="107">
        <v>0</v>
      </c>
      <c r="T305" s="107">
        <v>1</v>
      </c>
      <c r="U305" s="107">
        <v>1</v>
      </c>
      <c r="V305" s="107">
        <v>1</v>
      </c>
      <c r="W305" s="107">
        <v>0</v>
      </c>
      <c r="X305" s="107">
        <v>0</v>
      </c>
      <c r="Y305" s="107">
        <v>0</v>
      </c>
      <c r="Z305" s="107">
        <v>0</v>
      </c>
      <c r="AA305" s="107">
        <v>0</v>
      </c>
      <c r="AB305" s="107">
        <v>0</v>
      </c>
      <c r="AC305" s="107">
        <v>0</v>
      </c>
      <c r="AD305" s="107">
        <v>0</v>
      </c>
      <c r="AE305" s="107">
        <v>0</v>
      </c>
      <c r="AF305" s="107">
        <v>0</v>
      </c>
    </row>
    <row r="306" spans="1:32" x14ac:dyDescent="0.45">
      <c r="A306" s="3" t="s">
        <v>217</v>
      </c>
      <c r="B306" s="3" t="s">
        <v>188</v>
      </c>
      <c r="C306" s="3" t="s">
        <v>518</v>
      </c>
      <c r="D306" s="101">
        <v>11</v>
      </c>
      <c r="E306" s="101">
        <v>0</v>
      </c>
      <c r="F306" s="101">
        <v>0</v>
      </c>
      <c r="G306" s="101">
        <v>0</v>
      </c>
      <c r="H306" s="101">
        <v>0</v>
      </c>
      <c r="I306" s="101">
        <v>1</v>
      </c>
      <c r="J306" s="101">
        <v>0</v>
      </c>
      <c r="K306" s="101">
        <v>1</v>
      </c>
      <c r="L306" s="101">
        <v>1</v>
      </c>
      <c r="M306" s="101">
        <v>2</v>
      </c>
      <c r="N306" s="101">
        <v>1</v>
      </c>
      <c r="O306" s="101">
        <v>0</v>
      </c>
      <c r="P306" s="101">
        <v>0</v>
      </c>
      <c r="Q306" s="101">
        <v>0</v>
      </c>
      <c r="R306" s="101">
        <v>0</v>
      </c>
      <c r="S306" s="107">
        <v>0</v>
      </c>
      <c r="T306" s="107">
        <v>0</v>
      </c>
      <c r="U306" s="107">
        <v>1</v>
      </c>
      <c r="V306" s="107">
        <v>0</v>
      </c>
      <c r="W306" s="107">
        <v>1</v>
      </c>
      <c r="X306" s="107">
        <v>1</v>
      </c>
      <c r="Y306" s="107">
        <v>0</v>
      </c>
      <c r="Z306" s="107">
        <v>1</v>
      </c>
      <c r="AA306" s="107">
        <v>1</v>
      </c>
      <c r="AB306" s="107">
        <v>0</v>
      </c>
      <c r="AC306" s="107">
        <v>0</v>
      </c>
      <c r="AD306" s="107">
        <v>0</v>
      </c>
      <c r="AE306" s="107">
        <v>0</v>
      </c>
      <c r="AF306" s="107">
        <v>0</v>
      </c>
    </row>
    <row r="307" spans="1:32" x14ac:dyDescent="0.45">
      <c r="A307" s="3" t="s">
        <v>217</v>
      </c>
      <c r="B307" s="3" t="s">
        <v>188</v>
      </c>
      <c r="C307" s="3" t="s">
        <v>519</v>
      </c>
      <c r="D307" s="101">
        <v>9</v>
      </c>
      <c r="E307" s="101">
        <v>0</v>
      </c>
      <c r="F307" s="101">
        <v>0</v>
      </c>
      <c r="G307" s="101">
        <v>1</v>
      </c>
      <c r="H307" s="101">
        <v>1</v>
      </c>
      <c r="I307" s="101">
        <v>1</v>
      </c>
      <c r="J307" s="101">
        <v>0</v>
      </c>
      <c r="K307" s="101">
        <v>0</v>
      </c>
      <c r="L307" s="101">
        <v>0</v>
      </c>
      <c r="M307" s="101">
        <v>1</v>
      </c>
      <c r="N307" s="101">
        <v>2</v>
      </c>
      <c r="O307" s="101">
        <v>0</v>
      </c>
      <c r="P307" s="101">
        <v>0</v>
      </c>
      <c r="Q307" s="101">
        <v>0</v>
      </c>
      <c r="R307" s="101">
        <v>0</v>
      </c>
      <c r="S307" s="107">
        <v>0</v>
      </c>
      <c r="T307" s="107">
        <v>1</v>
      </c>
      <c r="U307" s="107">
        <v>1</v>
      </c>
      <c r="V307" s="107">
        <v>0</v>
      </c>
      <c r="W307" s="107">
        <v>0</v>
      </c>
      <c r="X307" s="107">
        <v>0</v>
      </c>
      <c r="Y307" s="107">
        <v>0</v>
      </c>
      <c r="Z307" s="107">
        <v>1</v>
      </c>
      <c r="AA307" s="107">
        <v>0</v>
      </c>
      <c r="AB307" s="107">
        <v>0</v>
      </c>
      <c r="AC307" s="107">
        <v>0</v>
      </c>
      <c r="AD307" s="107">
        <v>0</v>
      </c>
      <c r="AE307" s="107">
        <v>0</v>
      </c>
      <c r="AF307" s="107">
        <v>0</v>
      </c>
    </row>
    <row r="308" spans="1:32" x14ac:dyDescent="0.45">
      <c r="A308" s="3" t="s">
        <v>217</v>
      </c>
      <c r="B308" s="3" t="s">
        <v>188</v>
      </c>
      <c r="C308" s="3" t="s">
        <v>520</v>
      </c>
      <c r="D308" s="101">
        <v>2</v>
      </c>
      <c r="E308" s="101">
        <v>0</v>
      </c>
      <c r="F308" s="101">
        <v>0</v>
      </c>
      <c r="G308" s="101">
        <v>0</v>
      </c>
      <c r="H308" s="101">
        <v>0</v>
      </c>
      <c r="I308" s="101">
        <v>1</v>
      </c>
      <c r="J308" s="101">
        <v>0</v>
      </c>
      <c r="K308" s="101">
        <v>0</v>
      </c>
      <c r="L308" s="101">
        <v>0</v>
      </c>
      <c r="M308" s="101">
        <v>0</v>
      </c>
      <c r="N308" s="101">
        <v>0</v>
      </c>
      <c r="O308" s="101">
        <v>0</v>
      </c>
      <c r="P308" s="101">
        <v>0</v>
      </c>
      <c r="Q308" s="101">
        <v>0</v>
      </c>
      <c r="R308" s="101">
        <v>0</v>
      </c>
      <c r="S308" s="107">
        <v>0</v>
      </c>
      <c r="T308" s="107">
        <v>0</v>
      </c>
      <c r="U308" s="107">
        <v>0</v>
      </c>
      <c r="V308" s="107">
        <v>0</v>
      </c>
      <c r="W308" s="107">
        <v>0</v>
      </c>
      <c r="X308" s="107">
        <v>0</v>
      </c>
      <c r="Y308" s="107">
        <v>0</v>
      </c>
      <c r="Z308" s="107">
        <v>0</v>
      </c>
      <c r="AA308" s="107">
        <v>0</v>
      </c>
      <c r="AB308" s="107">
        <v>0</v>
      </c>
      <c r="AC308" s="107">
        <v>0</v>
      </c>
      <c r="AD308" s="107">
        <v>1</v>
      </c>
      <c r="AE308" s="107">
        <v>0</v>
      </c>
      <c r="AF308" s="107">
        <v>0</v>
      </c>
    </row>
    <row r="309" spans="1:32" x14ac:dyDescent="0.45">
      <c r="A309" s="3" t="s">
        <v>217</v>
      </c>
      <c r="B309" s="3" t="s">
        <v>188</v>
      </c>
      <c r="C309" s="3" t="s">
        <v>521</v>
      </c>
      <c r="D309" s="101">
        <v>9</v>
      </c>
      <c r="E309" s="101">
        <v>0</v>
      </c>
      <c r="F309" s="101">
        <v>3</v>
      </c>
      <c r="G309" s="101">
        <v>0</v>
      </c>
      <c r="H309" s="101">
        <v>0</v>
      </c>
      <c r="I309" s="101">
        <v>0</v>
      </c>
      <c r="J309" s="101">
        <v>1</v>
      </c>
      <c r="K309" s="101">
        <v>1</v>
      </c>
      <c r="L309" s="101">
        <v>0</v>
      </c>
      <c r="M309" s="101">
        <v>0</v>
      </c>
      <c r="N309" s="101">
        <v>0</v>
      </c>
      <c r="O309" s="101">
        <v>0</v>
      </c>
      <c r="P309" s="101">
        <v>1</v>
      </c>
      <c r="Q309" s="101">
        <v>0</v>
      </c>
      <c r="R309" s="101">
        <v>0</v>
      </c>
      <c r="S309" s="107">
        <v>0</v>
      </c>
      <c r="T309" s="107">
        <v>0</v>
      </c>
      <c r="U309" s="107">
        <v>0</v>
      </c>
      <c r="V309" s="107">
        <v>1</v>
      </c>
      <c r="W309" s="107">
        <v>2</v>
      </c>
      <c r="X309" s="107">
        <v>0</v>
      </c>
      <c r="Y309" s="107">
        <v>0</v>
      </c>
      <c r="Z309" s="107">
        <v>0</v>
      </c>
      <c r="AA309" s="107">
        <v>0</v>
      </c>
      <c r="AB309" s="107">
        <v>0</v>
      </c>
      <c r="AC309" s="107">
        <v>0</v>
      </c>
      <c r="AD309" s="107">
        <v>0</v>
      </c>
      <c r="AE309" s="107">
        <v>0</v>
      </c>
      <c r="AF309" s="107">
        <v>0</v>
      </c>
    </row>
    <row r="310" spans="1:32" x14ac:dyDescent="0.45">
      <c r="A310" s="2" t="s">
        <v>215</v>
      </c>
      <c r="B310" s="2" t="s">
        <v>189</v>
      </c>
      <c r="C310" s="2" t="s">
        <v>522</v>
      </c>
      <c r="D310" s="100">
        <v>157</v>
      </c>
      <c r="E310" s="100">
        <v>0</v>
      </c>
      <c r="F310" s="100">
        <v>2</v>
      </c>
      <c r="G310" s="100">
        <v>6</v>
      </c>
      <c r="H310" s="100">
        <v>4</v>
      </c>
      <c r="I310" s="100">
        <v>9</v>
      </c>
      <c r="J310" s="100">
        <v>15</v>
      </c>
      <c r="K310" s="100">
        <v>4</v>
      </c>
      <c r="L310" s="100">
        <v>13</v>
      </c>
      <c r="M310" s="100">
        <v>10</v>
      </c>
      <c r="N310" s="100">
        <v>7</v>
      </c>
      <c r="O310" s="100">
        <v>6</v>
      </c>
      <c r="P310" s="100">
        <v>2</v>
      </c>
      <c r="Q310" s="100">
        <v>2</v>
      </c>
      <c r="R310" s="100">
        <v>1</v>
      </c>
      <c r="S310" s="106">
        <v>0</v>
      </c>
      <c r="T310" s="106">
        <v>8</v>
      </c>
      <c r="U310" s="106">
        <v>9</v>
      </c>
      <c r="V310" s="106">
        <v>19</v>
      </c>
      <c r="W310" s="106">
        <v>17</v>
      </c>
      <c r="X310" s="106">
        <v>12</v>
      </c>
      <c r="Y310" s="106">
        <v>8</v>
      </c>
      <c r="Z310" s="106">
        <v>2</v>
      </c>
      <c r="AA310" s="106">
        <v>1</v>
      </c>
      <c r="AB310" s="106">
        <v>0</v>
      </c>
      <c r="AC310" s="106">
        <v>0</v>
      </c>
      <c r="AD310" s="106">
        <v>0</v>
      </c>
      <c r="AE310" s="106">
        <v>0</v>
      </c>
      <c r="AF310" s="106">
        <v>0</v>
      </c>
    </row>
    <row r="311" spans="1:32" x14ac:dyDescent="0.45">
      <c r="A311" s="3" t="s">
        <v>217</v>
      </c>
      <c r="B311" s="3" t="s">
        <v>189</v>
      </c>
      <c r="C311" s="3" t="s">
        <v>523</v>
      </c>
      <c r="D311" s="101">
        <v>7</v>
      </c>
      <c r="E311" s="101">
        <v>0</v>
      </c>
      <c r="F311" s="101">
        <v>0</v>
      </c>
      <c r="G311" s="101">
        <v>0</v>
      </c>
      <c r="H311" s="101">
        <v>1</v>
      </c>
      <c r="I311" s="101">
        <v>0</v>
      </c>
      <c r="J311" s="101">
        <v>1</v>
      </c>
      <c r="K311" s="101">
        <v>0</v>
      </c>
      <c r="L311" s="101">
        <v>0</v>
      </c>
      <c r="M311" s="101">
        <v>0</v>
      </c>
      <c r="N311" s="101">
        <v>0</v>
      </c>
      <c r="O311" s="101">
        <v>2</v>
      </c>
      <c r="P311" s="101">
        <v>0</v>
      </c>
      <c r="Q311" s="101">
        <v>0</v>
      </c>
      <c r="R311" s="101">
        <v>0</v>
      </c>
      <c r="S311" s="107">
        <v>0</v>
      </c>
      <c r="T311" s="107">
        <v>0</v>
      </c>
      <c r="U311" s="107">
        <v>0</v>
      </c>
      <c r="V311" s="107">
        <v>1</v>
      </c>
      <c r="W311" s="107">
        <v>1</v>
      </c>
      <c r="X311" s="107">
        <v>0</v>
      </c>
      <c r="Y311" s="107">
        <v>1</v>
      </c>
      <c r="Z311" s="107">
        <v>0</v>
      </c>
      <c r="AA311" s="107">
        <v>0</v>
      </c>
      <c r="AB311" s="107">
        <v>0</v>
      </c>
      <c r="AC311" s="107">
        <v>0</v>
      </c>
      <c r="AD311" s="107">
        <v>0</v>
      </c>
      <c r="AE311" s="107">
        <v>0</v>
      </c>
      <c r="AF311" s="107">
        <v>0</v>
      </c>
    </row>
    <row r="312" spans="1:32" x14ac:dyDescent="0.45">
      <c r="A312" s="3" t="s">
        <v>217</v>
      </c>
      <c r="B312" s="3" t="s">
        <v>189</v>
      </c>
      <c r="C312" s="3" t="s">
        <v>524</v>
      </c>
      <c r="D312" s="101">
        <v>44.8</v>
      </c>
      <c r="E312" s="101">
        <v>0</v>
      </c>
      <c r="F312" s="101">
        <v>1</v>
      </c>
      <c r="G312" s="101">
        <v>1</v>
      </c>
      <c r="H312" s="101">
        <v>1</v>
      </c>
      <c r="I312" s="101">
        <v>1</v>
      </c>
      <c r="J312" s="101">
        <v>3</v>
      </c>
      <c r="K312" s="101">
        <v>1</v>
      </c>
      <c r="L312" s="101">
        <v>8</v>
      </c>
      <c r="M312" s="101">
        <v>4</v>
      </c>
      <c r="N312" s="101">
        <v>4</v>
      </c>
      <c r="O312" s="101">
        <v>0</v>
      </c>
      <c r="P312" s="101">
        <v>1</v>
      </c>
      <c r="Q312" s="101">
        <v>2</v>
      </c>
      <c r="R312" s="101">
        <v>0</v>
      </c>
      <c r="S312" s="107">
        <v>0</v>
      </c>
      <c r="T312" s="107">
        <v>2</v>
      </c>
      <c r="U312" s="107">
        <v>3</v>
      </c>
      <c r="V312" s="107">
        <v>0.2</v>
      </c>
      <c r="W312" s="107">
        <v>4.2</v>
      </c>
      <c r="X312" s="107">
        <v>4</v>
      </c>
      <c r="Y312" s="107">
        <v>4.4000000000000004</v>
      </c>
      <c r="Z312" s="107">
        <v>0</v>
      </c>
      <c r="AA312" s="107">
        <v>0</v>
      </c>
      <c r="AB312" s="107">
        <v>0</v>
      </c>
      <c r="AC312" s="107">
        <v>0</v>
      </c>
      <c r="AD312" s="107">
        <v>0</v>
      </c>
      <c r="AE312" s="107">
        <v>0</v>
      </c>
      <c r="AF312" s="107">
        <v>0</v>
      </c>
    </row>
    <row r="313" spans="1:32" x14ac:dyDescent="0.45">
      <c r="A313" s="3" t="s">
        <v>217</v>
      </c>
      <c r="B313" s="3" t="s">
        <v>189</v>
      </c>
      <c r="C313" s="3" t="s">
        <v>525</v>
      </c>
      <c r="D313" s="101">
        <v>95.2</v>
      </c>
      <c r="E313" s="101">
        <v>0</v>
      </c>
      <c r="F313" s="101">
        <v>1</v>
      </c>
      <c r="G313" s="101">
        <v>3</v>
      </c>
      <c r="H313" s="101">
        <v>2</v>
      </c>
      <c r="I313" s="101">
        <v>7</v>
      </c>
      <c r="J313" s="101">
        <v>9</v>
      </c>
      <c r="K313" s="101">
        <v>3</v>
      </c>
      <c r="L313" s="101">
        <v>5</v>
      </c>
      <c r="M313" s="101">
        <v>6</v>
      </c>
      <c r="N313" s="101">
        <v>3</v>
      </c>
      <c r="O313" s="101">
        <v>3</v>
      </c>
      <c r="P313" s="101">
        <v>1</v>
      </c>
      <c r="Q313" s="101">
        <v>0</v>
      </c>
      <c r="R313" s="101">
        <v>1</v>
      </c>
      <c r="S313" s="107">
        <v>0</v>
      </c>
      <c r="T313" s="107">
        <v>6</v>
      </c>
      <c r="U313" s="107">
        <v>5</v>
      </c>
      <c r="V313" s="107">
        <v>15.8</v>
      </c>
      <c r="W313" s="107">
        <v>10.8</v>
      </c>
      <c r="X313" s="107">
        <v>8</v>
      </c>
      <c r="Y313" s="107">
        <v>2.6</v>
      </c>
      <c r="Z313" s="107">
        <v>2</v>
      </c>
      <c r="AA313" s="107">
        <v>1</v>
      </c>
      <c r="AB313" s="107">
        <v>0</v>
      </c>
      <c r="AC313" s="107">
        <v>0</v>
      </c>
      <c r="AD313" s="107">
        <v>0</v>
      </c>
      <c r="AE313" s="107">
        <v>0</v>
      </c>
      <c r="AF313" s="107">
        <v>0</v>
      </c>
    </row>
    <row r="314" spans="1:32" x14ac:dyDescent="0.45">
      <c r="A314" s="3" t="s">
        <v>217</v>
      </c>
      <c r="B314" s="3" t="s">
        <v>189</v>
      </c>
      <c r="C314" s="3" t="s">
        <v>526</v>
      </c>
      <c r="D314" s="101">
        <v>5</v>
      </c>
      <c r="E314" s="101">
        <v>0</v>
      </c>
      <c r="F314" s="101">
        <v>0</v>
      </c>
      <c r="G314" s="101">
        <v>1</v>
      </c>
      <c r="H314" s="101">
        <v>0</v>
      </c>
      <c r="I314" s="101">
        <v>1</v>
      </c>
      <c r="J314" s="101">
        <v>0</v>
      </c>
      <c r="K314" s="101">
        <v>0</v>
      </c>
      <c r="L314" s="101">
        <v>0</v>
      </c>
      <c r="M314" s="101">
        <v>0</v>
      </c>
      <c r="N314" s="101">
        <v>0</v>
      </c>
      <c r="O314" s="101">
        <v>1</v>
      </c>
      <c r="P314" s="101">
        <v>0</v>
      </c>
      <c r="Q314" s="101">
        <v>0</v>
      </c>
      <c r="R314" s="101">
        <v>0</v>
      </c>
      <c r="S314" s="107">
        <v>0</v>
      </c>
      <c r="T314" s="107">
        <v>0</v>
      </c>
      <c r="U314" s="107">
        <v>1</v>
      </c>
      <c r="V314" s="107">
        <v>0</v>
      </c>
      <c r="W314" s="107">
        <v>1</v>
      </c>
      <c r="X314" s="107">
        <v>0</v>
      </c>
      <c r="Y314" s="107">
        <v>0</v>
      </c>
      <c r="Z314" s="107">
        <v>0</v>
      </c>
      <c r="AA314" s="107">
        <v>0</v>
      </c>
      <c r="AB314" s="107">
        <v>0</v>
      </c>
      <c r="AC314" s="107">
        <v>0</v>
      </c>
      <c r="AD314" s="107">
        <v>0</v>
      </c>
      <c r="AE314" s="107">
        <v>0</v>
      </c>
      <c r="AF314" s="107">
        <v>0</v>
      </c>
    </row>
    <row r="315" spans="1:32" x14ac:dyDescent="0.45">
      <c r="A315" s="3" t="s">
        <v>217</v>
      </c>
      <c r="B315" s="3" t="s">
        <v>189</v>
      </c>
      <c r="C315" s="3" t="s">
        <v>527</v>
      </c>
      <c r="D315" s="101">
        <v>5</v>
      </c>
      <c r="E315" s="101">
        <v>0</v>
      </c>
      <c r="F315" s="101">
        <v>0</v>
      </c>
      <c r="G315" s="101">
        <v>1</v>
      </c>
      <c r="H315" s="101">
        <v>0</v>
      </c>
      <c r="I315" s="101">
        <v>0</v>
      </c>
      <c r="J315" s="101">
        <v>2</v>
      </c>
      <c r="K315" s="101">
        <v>0</v>
      </c>
      <c r="L315" s="101">
        <v>0</v>
      </c>
      <c r="M315" s="101">
        <v>0</v>
      </c>
      <c r="N315" s="101">
        <v>0</v>
      </c>
      <c r="O315" s="101">
        <v>0</v>
      </c>
      <c r="P315" s="101">
        <v>0</v>
      </c>
      <c r="Q315" s="101">
        <v>0</v>
      </c>
      <c r="R315" s="101">
        <v>0</v>
      </c>
      <c r="S315" s="107">
        <v>0</v>
      </c>
      <c r="T315" s="107">
        <v>0</v>
      </c>
      <c r="U315" s="107">
        <v>0</v>
      </c>
      <c r="V315" s="107">
        <v>2</v>
      </c>
      <c r="W315" s="107">
        <v>0</v>
      </c>
      <c r="X315" s="107">
        <v>0</v>
      </c>
      <c r="Y315" s="107">
        <v>0</v>
      </c>
      <c r="Z315" s="107">
        <v>0</v>
      </c>
      <c r="AA315" s="107">
        <v>0</v>
      </c>
      <c r="AB315" s="107">
        <v>0</v>
      </c>
      <c r="AC315" s="107">
        <v>0</v>
      </c>
      <c r="AD315" s="107">
        <v>0</v>
      </c>
      <c r="AE315" s="107">
        <v>0</v>
      </c>
      <c r="AF315" s="107">
        <v>0</v>
      </c>
    </row>
  </sheetData>
  <autoFilter ref="A4:AF315" xr:uid="{00000000-0001-0000-0400-000000000000}"/>
  <mergeCells count="3">
    <mergeCell ref="E3:Q3"/>
    <mergeCell ref="D3:D4"/>
    <mergeCell ref="S3:AF3"/>
  </mergeCells>
  <phoneticPr fontId="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/>
  </sheetPr>
  <dimension ref="A1:AF315"/>
  <sheetViews>
    <sheetView workbookViewId="0">
      <pane ySplit="7" topLeftCell="A8" activePane="bottomLeft" state="frozenSplit"/>
      <selection activeCell="R34" sqref="R34"/>
      <selection pane="bottomLeft" activeCell="A5" sqref="A5:AF315"/>
    </sheetView>
  </sheetViews>
  <sheetFormatPr defaultRowHeight="15" x14ac:dyDescent="0.45"/>
  <cols>
    <col min="1" max="1" width="10.44140625" customWidth="1"/>
    <col min="2" max="2" width="9.44140625" customWidth="1"/>
    <col min="3" max="3" width="16.5546875" customWidth="1"/>
    <col min="4" max="4" width="11" customWidth="1"/>
    <col min="5" max="32" width="6.6640625" customWidth="1"/>
  </cols>
  <sheetData>
    <row r="1" spans="1:32" x14ac:dyDescent="0.45">
      <c r="A1" t="s">
        <v>549</v>
      </c>
      <c r="E1" s="96" t="s">
        <v>550</v>
      </c>
    </row>
    <row r="2" spans="1:32" x14ac:dyDescent="0.45">
      <c r="A2" s="74"/>
      <c r="B2" s="74"/>
      <c r="D2" s="73"/>
      <c r="E2" t="s">
        <v>551</v>
      </c>
      <c r="X2" s="88"/>
    </row>
    <row r="3" spans="1:32" x14ac:dyDescent="0.45">
      <c r="A3" s="10"/>
      <c r="B3" s="10"/>
      <c r="C3" s="10"/>
      <c r="D3" s="177" t="s">
        <v>552</v>
      </c>
      <c r="E3" s="175" t="s">
        <v>553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82"/>
      <c r="S3" s="171" t="s">
        <v>554</v>
      </c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3"/>
    </row>
    <row r="4" spans="1:32" ht="36.75" customHeight="1" x14ac:dyDescent="0.45">
      <c r="A4" s="70" t="s">
        <v>203</v>
      </c>
      <c r="B4" s="70" t="s">
        <v>204</v>
      </c>
      <c r="C4" s="70" t="s">
        <v>205</v>
      </c>
      <c r="D4" s="178"/>
      <c r="E4" s="8" t="s">
        <v>535</v>
      </c>
      <c r="F4" s="8" t="s">
        <v>536</v>
      </c>
      <c r="G4" s="8" t="s">
        <v>537</v>
      </c>
      <c r="H4" s="8" t="s">
        <v>538</v>
      </c>
      <c r="I4" s="8" t="s">
        <v>539</v>
      </c>
      <c r="J4" s="8" t="s">
        <v>540</v>
      </c>
      <c r="K4" s="8" t="s">
        <v>541</v>
      </c>
      <c r="L4" s="8" t="s">
        <v>542</v>
      </c>
      <c r="M4" s="8" t="s">
        <v>543</v>
      </c>
      <c r="N4" s="8" t="s">
        <v>544</v>
      </c>
      <c r="O4" s="8" t="s">
        <v>545</v>
      </c>
      <c r="P4" s="8" t="s">
        <v>546</v>
      </c>
      <c r="Q4" s="8" t="s">
        <v>547</v>
      </c>
      <c r="R4" s="8" t="s">
        <v>548</v>
      </c>
      <c r="S4" s="8" t="s">
        <v>535</v>
      </c>
      <c r="T4" s="8" t="s">
        <v>536</v>
      </c>
      <c r="U4" s="8" t="s">
        <v>537</v>
      </c>
      <c r="V4" s="8" t="s">
        <v>538</v>
      </c>
      <c r="W4" s="8" t="s">
        <v>539</v>
      </c>
      <c r="X4" s="8" t="s">
        <v>540</v>
      </c>
      <c r="Y4" s="8" t="s">
        <v>541</v>
      </c>
      <c r="Z4" s="8" t="s">
        <v>542</v>
      </c>
      <c r="AA4" s="8" t="s">
        <v>543</v>
      </c>
      <c r="AB4" s="8" t="s">
        <v>544</v>
      </c>
      <c r="AC4" s="8" t="s">
        <v>545</v>
      </c>
      <c r="AD4" s="8" t="s">
        <v>546</v>
      </c>
      <c r="AE4" s="8" t="s">
        <v>547</v>
      </c>
      <c r="AF4" s="8" t="s">
        <v>548</v>
      </c>
    </row>
    <row r="5" spans="1:32" x14ac:dyDescent="0.45">
      <c r="A5" s="1" t="s">
        <v>212</v>
      </c>
      <c r="B5" s="1" t="s">
        <v>213</v>
      </c>
      <c r="C5" s="1" t="s">
        <v>214</v>
      </c>
      <c r="D5" s="12">
        <v>0.99257611367553644</v>
      </c>
      <c r="E5" s="11">
        <v>1.0850790506150965</v>
      </c>
      <c r="F5" s="11">
        <v>1.0850790506150965</v>
      </c>
      <c r="G5" s="11">
        <v>1.1488484914479067</v>
      </c>
      <c r="H5" s="11">
        <v>1.1488484914479067</v>
      </c>
      <c r="I5" s="11">
        <v>1.1103936020912</v>
      </c>
      <c r="J5" s="11">
        <v>1.1103936020912</v>
      </c>
      <c r="K5" s="11">
        <v>1.0521553521135751</v>
      </c>
      <c r="L5" s="11">
        <v>1.0521553521135751</v>
      </c>
      <c r="M5" s="11">
        <v>0.9271119280472031</v>
      </c>
      <c r="N5" s="11">
        <v>0.9271119280472031</v>
      </c>
      <c r="O5" s="11">
        <v>0.74356372096126777</v>
      </c>
      <c r="P5" s="11">
        <v>0.74356372096126777</v>
      </c>
      <c r="Q5" s="11">
        <v>0.74356372096126777</v>
      </c>
      <c r="R5" s="11">
        <v>0.74356372096126777</v>
      </c>
      <c r="S5" s="11">
        <v>1.0690681462407912</v>
      </c>
      <c r="T5" s="11">
        <v>1.0690681462407912</v>
      </c>
      <c r="U5" s="9">
        <v>0.93592346940585724</v>
      </c>
      <c r="V5" s="9">
        <v>0.93592346940585724</v>
      </c>
      <c r="W5" s="9">
        <v>0.90162255938905067</v>
      </c>
      <c r="X5" s="9">
        <v>0.90162255938905067</v>
      </c>
      <c r="Y5" s="9">
        <v>0.92461333034828841</v>
      </c>
      <c r="Z5" s="9">
        <v>0.92461333034828841</v>
      </c>
      <c r="AA5" s="9">
        <v>0.8735497741098871</v>
      </c>
      <c r="AB5" s="9">
        <v>0.8735497741098871</v>
      </c>
      <c r="AC5" s="9">
        <v>0.71190244548889503</v>
      </c>
      <c r="AD5" s="9">
        <v>0.71190244548889503</v>
      </c>
      <c r="AE5" s="9">
        <v>0.71190244548889503</v>
      </c>
      <c r="AF5" s="9">
        <v>0.71190244548889503</v>
      </c>
    </row>
    <row r="6" spans="1:32" x14ac:dyDescent="0.45">
      <c r="A6" s="2" t="s">
        <v>215</v>
      </c>
      <c r="B6" s="2" t="s">
        <v>96</v>
      </c>
      <c r="C6" s="2" t="s">
        <v>216</v>
      </c>
      <c r="D6" s="13">
        <v>1.0061784183517166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x14ac:dyDescent="0.45">
      <c r="A7" s="3" t="s">
        <v>217</v>
      </c>
      <c r="B7" s="3" t="s">
        <v>96</v>
      </c>
      <c r="C7" s="3" t="s">
        <v>218</v>
      </c>
      <c r="D7" s="76">
        <v>0.96920041052329464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x14ac:dyDescent="0.45">
      <c r="A8" s="3" t="s">
        <v>217</v>
      </c>
      <c r="B8" s="3" t="s">
        <v>96</v>
      </c>
      <c r="C8" s="3" t="s">
        <v>219</v>
      </c>
      <c r="D8" s="76" t="e">
        <v>#DIV/0!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</row>
    <row r="9" spans="1:32" x14ac:dyDescent="0.45">
      <c r="A9" s="3" t="s">
        <v>217</v>
      </c>
      <c r="B9" s="3" t="s">
        <v>96</v>
      </c>
      <c r="C9" s="3" t="s">
        <v>221</v>
      </c>
      <c r="D9" s="76">
        <v>1.0521553521135751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</row>
    <row r="10" spans="1:32" x14ac:dyDescent="0.45">
      <c r="A10" s="3" t="s">
        <v>217</v>
      </c>
      <c r="B10" s="3" t="s">
        <v>96</v>
      </c>
      <c r="C10" s="3" t="s">
        <v>222</v>
      </c>
      <c r="D10" s="76">
        <v>1.00221349517348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</row>
    <row r="11" spans="1:32" x14ac:dyDescent="0.45">
      <c r="A11" s="3" t="s">
        <v>217</v>
      </c>
      <c r="B11" s="3" t="s">
        <v>96</v>
      </c>
      <c r="C11" s="3" t="s">
        <v>223</v>
      </c>
      <c r="D11" s="76">
        <v>0.99053925594100767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</row>
    <row r="12" spans="1:32" x14ac:dyDescent="0.45">
      <c r="A12" s="3" t="s">
        <v>217</v>
      </c>
      <c r="B12" s="3" t="s">
        <v>96</v>
      </c>
      <c r="C12" s="3" t="s">
        <v>224</v>
      </c>
      <c r="D12" s="76">
        <v>0.98963364008038912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</row>
    <row r="13" spans="1:32" x14ac:dyDescent="0.45">
      <c r="A13" s="3" t="s">
        <v>217</v>
      </c>
      <c r="B13" s="3" t="s">
        <v>96</v>
      </c>
      <c r="C13" s="3" t="s">
        <v>225</v>
      </c>
      <c r="D13" s="76">
        <v>1.0183927187519333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spans="1:32" x14ac:dyDescent="0.45">
      <c r="A14" s="3" t="s">
        <v>217</v>
      </c>
      <c r="B14" s="3" t="s">
        <v>96</v>
      </c>
      <c r="C14" s="3" t="s">
        <v>226</v>
      </c>
      <c r="D14" s="76" t="e">
        <v>#DIV/0!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</row>
    <row r="15" spans="1:32" x14ac:dyDescent="0.45">
      <c r="A15" s="3" t="s">
        <v>217</v>
      </c>
      <c r="B15" s="3" t="s">
        <v>96</v>
      </c>
      <c r="C15" s="3" t="s">
        <v>227</v>
      </c>
      <c r="D15" s="76">
        <v>1.0055891703111182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</row>
    <row r="16" spans="1:32" x14ac:dyDescent="0.45">
      <c r="A16" s="3" t="s">
        <v>217</v>
      </c>
      <c r="B16" s="3" t="s">
        <v>96</v>
      </c>
      <c r="C16" s="3" t="s">
        <v>228</v>
      </c>
      <c r="D16" s="76">
        <v>1.0290600054128545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</row>
    <row r="17" spans="1:32" x14ac:dyDescent="0.45">
      <c r="A17" s="3" t="s">
        <v>217</v>
      </c>
      <c r="B17" s="3" t="s">
        <v>96</v>
      </c>
      <c r="C17" s="3" t="s">
        <v>229</v>
      </c>
      <c r="D17" s="76" t="e">
        <v>#DIV/0!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</row>
    <row r="18" spans="1:32" x14ac:dyDescent="0.45">
      <c r="A18" s="3" t="s">
        <v>217</v>
      </c>
      <c r="B18" s="3" t="s">
        <v>96</v>
      </c>
      <c r="C18" s="3" t="s">
        <v>230</v>
      </c>
      <c r="D18" s="76">
        <v>1.0160864570347978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</row>
    <row r="19" spans="1:32" x14ac:dyDescent="0.45">
      <c r="A19" s="3" t="s">
        <v>217</v>
      </c>
      <c r="B19" s="3" t="s">
        <v>96</v>
      </c>
      <c r="C19" s="3" t="s">
        <v>231</v>
      </c>
      <c r="D19" s="76">
        <v>0.99513094810492086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</row>
    <row r="20" spans="1:32" x14ac:dyDescent="0.45">
      <c r="A20" s="3" t="s">
        <v>217</v>
      </c>
      <c r="B20" s="3" t="s">
        <v>96</v>
      </c>
      <c r="C20" s="3" t="s">
        <v>232</v>
      </c>
      <c r="D20" s="76">
        <v>0.9271119280472031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</row>
    <row r="21" spans="1:32" x14ac:dyDescent="0.45">
      <c r="A21" s="3" t="s">
        <v>217</v>
      </c>
      <c r="B21" s="3" t="s">
        <v>96</v>
      </c>
      <c r="C21" s="3" t="s">
        <v>233</v>
      </c>
      <c r="D21" s="76">
        <v>0.9271119280472031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</row>
    <row r="22" spans="1:32" x14ac:dyDescent="0.45">
      <c r="A22" s="3" t="s">
        <v>217</v>
      </c>
      <c r="B22" s="3" t="s">
        <v>96</v>
      </c>
      <c r="C22" s="3" t="s">
        <v>234</v>
      </c>
      <c r="D22" s="76">
        <v>1.0134113912110025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</row>
    <row r="23" spans="1:32" x14ac:dyDescent="0.45">
      <c r="A23" s="3" t="s">
        <v>217</v>
      </c>
      <c r="B23" s="3" t="s">
        <v>96</v>
      </c>
      <c r="C23" s="3" t="s">
        <v>235</v>
      </c>
      <c r="D23" s="76">
        <v>1.0430503164608305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</row>
    <row r="24" spans="1:32" x14ac:dyDescent="0.45">
      <c r="A24" s="3" t="s">
        <v>217</v>
      </c>
      <c r="B24" s="3" t="s">
        <v>96</v>
      </c>
      <c r="C24" s="3" t="s">
        <v>236</v>
      </c>
      <c r="D24" s="76">
        <v>0.95946374728363804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</row>
    <row r="25" spans="1:32" x14ac:dyDescent="0.45">
      <c r="A25" s="3" t="s">
        <v>217</v>
      </c>
      <c r="B25" s="3" t="s">
        <v>96</v>
      </c>
      <c r="C25" s="3" t="s">
        <v>237</v>
      </c>
      <c r="D25" s="76">
        <v>1.0636875778634767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</row>
    <row r="26" spans="1:32" x14ac:dyDescent="0.45">
      <c r="A26" s="3" t="s">
        <v>217</v>
      </c>
      <c r="B26" s="3" t="s">
        <v>96</v>
      </c>
      <c r="C26" s="3" t="s">
        <v>238</v>
      </c>
      <c r="D26" s="76">
        <v>1.046919152395019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</row>
    <row r="27" spans="1:32" x14ac:dyDescent="0.45">
      <c r="A27" s="3" t="s">
        <v>217</v>
      </c>
      <c r="B27" s="3" t="s">
        <v>96</v>
      </c>
      <c r="C27" s="3" t="s">
        <v>239</v>
      </c>
      <c r="D27" s="76">
        <v>0.91311290276758372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x14ac:dyDescent="0.45">
      <c r="A28" s="2" t="s">
        <v>215</v>
      </c>
      <c r="B28" s="2" t="s">
        <v>97</v>
      </c>
      <c r="C28" s="2" t="s">
        <v>240</v>
      </c>
      <c r="D28" s="13">
        <v>1.0077533912188426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x14ac:dyDescent="0.45">
      <c r="A29" s="3" t="s">
        <v>217</v>
      </c>
      <c r="B29" s="3" t="s">
        <v>97</v>
      </c>
      <c r="C29" s="3" t="s">
        <v>241</v>
      </c>
      <c r="D29" s="76">
        <v>0.9902829437302304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</row>
    <row r="30" spans="1:32" x14ac:dyDescent="0.45">
      <c r="A30" s="3" t="s">
        <v>217</v>
      </c>
      <c r="B30" s="3" t="s">
        <v>97</v>
      </c>
      <c r="C30" s="3" t="s">
        <v>242</v>
      </c>
      <c r="D30" s="76">
        <v>1.0280603901471792</v>
      </c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</row>
    <row r="31" spans="1:32" x14ac:dyDescent="0.45">
      <c r="A31" s="3" t="s">
        <v>217</v>
      </c>
      <c r="B31" s="3" t="s">
        <v>97</v>
      </c>
      <c r="C31" s="3" t="s">
        <v>243</v>
      </c>
      <c r="D31" s="76">
        <v>1.050156447377921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</row>
    <row r="32" spans="1:32" x14ac:dyDescent="0.45">
      <c r="A32" s="3" t="s">
        <v>217</v>
      </c>
      <c r="B32" s="3" t="s">
        <v>97</v>
      </c>
      <c r="C32" s="3" t="s">
        <v>244</v>
      </c>
      <c r="D32" s="76">
        <v>1.0271955907498072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</row>
    <row r="33" spans="1:32" x14ac:dyDescent="0.45">
      <c r="A33" s="3" t="s">
        <v>217</v>
      </c>
      <c r="B33" s="3" t="s">
        <v>97</v>
      </c>
      <c r="C33" s="3" t="s">
        <v>245</v>
      </c>
      <c r="D33" s="76">
        <v>1.000371291056414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x14ac:dyDescent="0.45">
      <c r="A34" s="3" t="s">
        <v>217</v>
      </c>
      <c r="B34" s="3" t="s">
        <v>97</v>
      </c>
      <c r="C34" s="3" t="s">
        <v>246</v>
      </c>
      <c r="D34" s="76">
        <v>0.93389003678462923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</row>
    <row r="35" spans="1:32" x14ac:dyDescent="0.45">
      <c r="A35" s="2" t="s">
        <v>215</v>
      </c>
      <c r="B35" s="2" t="s">
        <v>98</v>
      </c>
      <c r="C35" s="2" t="s">
        <v>247</v>
      </c>
      <c r="D35" s="13">
        <v>0.99906157516760352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1:32" x14ac:dyDescent="0.45">
      <c r="A36" s="3" t="s">
        <v>217</v>
      </c>
      <c r="B36" s="3" t="s">
        <v>98</v>
      </c>
      <c r="C36" s="3" t="s">
        <v>248</v>
      </c>
      <c r="D36" s="76">
        <v>0.99634289718102664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</row>
    <row r="37" spans="1:32" x14ac:dyDescent="0.45">
      <c r="A37" s="3" t="s">
        <v>217</v>
      </c>
      <c r="B37" s="3" t="s">
        <v>98</v>
      </c>
      <c r="C37" s="3" t="s">
        <v>249</v>
      </c>
      <c r="D37" s="76">
        <v>0.98498031045757928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</row>
    <row r="38" spans="1:32" x14ac:dyDescent="0.45">
      <c r="A38" s="3" t="s">
        <v>217</v>
      </c>
      <c r="B38" s="3" t="s">
        <v>98</v>
      </c>
      <c r="C38" s="3" t="s">
        <v>250</v>
      </c>
      <c r="D38" s="76">
        <v>1.0106242864462629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</row>
    <row r="39" spans="1:32" x14ac:dyDescent="0.45">
      <c r="A39" s="3" t="s">
        <v>217</v>
      </c>
      <c r="B39" s="3" t="s">
        <v>98</v>
      </c>
      <c r="C39" s="3" t="s">
        <v>251</v>
      </c>
      <c r="D39" s="76">
        <v>1.0763653348585211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</row>
    <row r="40" spans="1:32" x14ac:dyDescent="0.45">
      <c r="A40" s="2" t="s">
        <v>215</v>
      </c>
      <c r="B40" s="2" t="s">
        <v>99</v>
      </c>
      <c r="C40" s="2" t="s">
        <v>252</v>
      </c>
      <c r="D40" s="13">
        <v>0.99819042875679509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</row>
    <row r="41" spans="1:32" x14ac:dyDescent="0.45">
      <c r="A41" s="3" t="s">
        <v>217</v>
      </c>
      <c r="B41" s="3" t="s">
        <v>99</v>
      </c>
      <c r="C41" s="3" t="s">
        <v>253</v>
      </c>
      <c r="D41" s="76">
        <v>0.8899216107735004</v>
      </c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x14ac:dyDescent="0.45">
      <c r="A42" s="3" t="s">
        <v>217</v>
      </c>
      <c r="B42" s="3" t="s">
        <v>99</v>
      </c>
      <c r="C42" s="3" t="s">
        <v>254</v>
      </c>
      <c r="D42" s="76">
        <v>0.99775107644934369</v>
      </c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</row>
    <row r="43" spans="1:32" x14ac:dyDescent="0.45">
      <c r="A43" s="3" t="s">
        <v>217</v>
      </c>
      <c r="B43" s="3" t="s">
        <v>99</v>
      </c>
      <c r="C43" s="3" t="s">
        <v>255</v>
      </c>
      <c r="D43" s="76">
        <v>0.99224698849912629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x14ac:dyDescent="0.45">
      <c r="A44" s="3" t="s">
        <v>217</v>
      </c>
      <c r="B44" s="3" t="s">
        <v>99</v>
      </c>
      <c r="C44" s="3" t="s">
        <v>256</v>
      </c>
      <c r="D44" s="76">
        <v>1.0444335882897378</v>
      </c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x14ac:dyDescent="0.45">
      <c r="A45" s="2" t="s">
        <v>215</v>
      </c>
      <c r="B45" s="2" t="s">
        <v>100</v>
      </c>
      <c r="C45" s="2" t="s">
        <v>257</v>
      </c>
      <c r="D45" s="13">
        <v>1.0221083406777829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</row>
    <row r="46" spans="1:32" x14ac:dyDescent="0.45">
      <c r="A46" s="3" t="s">
        <v>217</v>
      </c>
      <c r="B46" s="3" t="s">
        <v>100</v>
      </c>
      <c r="C46" s="3" t="s">
        <v>258</v>
      </c>
      <c r="D46" s="76">
        <v>1.0680701221357949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x14ac:dyDescent="0.45">
      <c r="A47" s="3" t="s">
        <v>217</v>
      </c>
      <c r="B47" s="3" t="s">
        <v>100</v>
      </c>
      <c r="C47" s="3" t="s">
        <v>259</v>
      </c>
      <c r="D47" s="76">
        <v>1.0110528427212515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x14ac:dyDescent="0.45">
      <c r="A48" s="3" t="s">
        <v>217</v>
      </c>
      <c r="B48" s="3" t="s">
        <v>100</v>
      </c>
      <c r="C48" s="3" t="s">
        <v>260</v>
      </c>
      <c r="D48" s="76">
        <v>1.0303825058460985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x14ac:dyDescent="0.45">
      <c r="A49" s="2" t="s">
        <v>215</v>
      </c>
      <c r="B49" s="2" t="s">
        <v>119</v>
      </c>
      <c r="C49" s="2" t="s">
        <v>261</v>
      </c>
      <c r="D49" s="13">
        <v>1.0021833213627898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x14ac:dyDescent="0.45">
      <c r="A50" s="3" t="s">
        <v>217</v>
      </c>
      <c r="B50" s="3" t="s">
        <v>119</v>
      </c>
      <c r="C50" s="3" t="s">
        <v>262</v>
      </c>
      <c r="D50" s="76">
        <v>0.98759546489428729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x14ac:dyDescent="0.45">
      <c r="A51" s="3" t="s">
        <v>217</v>
      </c>
      <c r="B51" s="3" t="s">
        <v>119</v>
      </c>
      <c r="C51" s="3" t="s">
        <v>263</v>
      </c>
      <c r="D51" s="76">
        <v>1.0536798233700686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</row>
    <row r="52" spans="1:32" x14ac:dyDescent="0.45">
      <c r="A52" s="3" t="s">
        <v>217</v>
      </c>
      <c r="B52" s="3" t="s">
        <v>119</v>
      </c>
      <c r="C52" s="3" t="s">
        <v>264</v>
      </c>
      <c r="D52" s="76">
        <v>1.0278348348312978</v>
      </c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</row>
    <row r="53" spans="1:32" x14ac:dyDescent="0.45">
      <c r="A53" s="3" t="s">
        <v>217</v>
      </c>
      <c r="B53" s="3" t="s">
        <v>119</v>
      </c>
      <c r="C53" s="3" t="s">
        <v>265</v>
      </c>
      <c r="D53" s="76">
        <v>1.0260073745134668</v>
      </c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x14ac:dyDescent="0.45">
      <c r="A54" s="2" t="s">
        <v>215</v>
      </c>
      <c r="B54" s="2" t="s">
        <v>147</v>
      </c>
      <c r="C54" s="2" t="s">
        <v>266</v>
      </c>
      <c r="D54" s="13">
        <v>0.9913409884539327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</row>
    <row r="55" spans="1:32" x14ac:dyDescent="0.45">
      <c r="A55" s="3" t="s">
        <v>217</v>
      </c>
      <c r="B55" s="3" t="s">
        <v>147</v>
      </c>
      <c r="C55" s="3" t="s">
        <v>267</v>
      </c>
      <c r="D55" s="76">
        <v>0.99536286218973158</v>
      </c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</row>
    <row r="56" spans="1:32" x14ac:dyDescent="0.45">
      <c r="A56" s="3" t="s">
        <v>217</v>
      </c>
      <c r="B56" s="3" t="s">
        <v>147</v>
      </c>
      <c r="C56" s="3" t="s">
        <v>268</v>
      </c>
      <c r="D56" s="76">
        <v>0.99358993198669465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1:32" x14ac:dyDescent="0.45">
      <c r="A57" s="3" t="s">
        <v>217</v>
      </c>
      <c r="B57" s="3" t="s">
        <v>147</v>
      </c>
      <c r="C57" s="3" t="s">
        <v>269</v>
      </c>
      <c r="D57" s="76">
        <v>0.98005158434301132</v>
      </c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1:32" x14ac:dyDescent="0.45">
      <c r="A58" s="3" t="s">
        <v>217</v>
      </c>
      <c r="B58" s="3" t="s">
        <v>147</v>
      </c>
      <c r="C58" s="3" t="s">
        <v>270</v>
      </c>
      <c r="D58" s="76">
        <v>1.0408615269178332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x14ac:dyDescent="0.45">
      <c r="A59" s="3" t="s">
        <v>217</v>
      </c>
      <c r="B59" s="3" t="s">
        <v>147</v>
      </c>
      <c r="C59" s="3" t="s">
        <v>271</v>
      </c>
      <c r="D59" s="76">
        <v>0.90761033370734856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</row>
    <row r="60" spans="1:32" x14ac:dyDescent="0.45">
      <c r="A60" s="3" t="s">
        <v>217</v>
      </c>
      <c r="B60" s="3" t="s">
        <v>147</v>
      </c>
      <c r="C60" s="3" t="s">
        <v>272</v>
      </c>
      <c r="D60" s="76">
        <v>1.0049795350226596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1:32" x14ac:dyDescent="0.45">
      <c r="A61" s="2" t="s">
        <v>215</v>
      </c>
      <c r="B61" s="2" t="s">
        <v>150</v>
      </c>
      <c r="C61" s="2" t="s">
        <v>273</v>
      </c>
      <c r="D61" s="13">
        <v>0.99300752550778337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62" spans="1:32" x14ac:dyDescent="0.45">
      <c r="A62" s="3" t="s">
        <v>217</v>
      </c>
      <c r="B62" s="3" t="s">
        <v>150</v>
      </c>
      <c r="C62" s="3" t="s">
        <v>274</v>
      </c>
      <c r="D62" s="76">
        <v>0.97871505571644102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x14ac:dyDescent="0.45">
      <c r="A63" s="3" t="s">
        <v>217</v>
      </c>
      <c r="B63" s="3" t="s">
        <v>150</v>
      </c>
      <c r="C63" s="3" t="s">
        <v>275</v>
      </c>
      <c r="D63" s="76">
        <v>0.99201794010564515</v>
      </c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</row>
    <row r="64" spans="1:32" x14ac:dyDescent="0.45">
      <c r="A64" s="3" t="s">
        <v>217</v>
      </c>
      <c r="B64" s="3" t="s">
        <v>150</v>
      </c>
      <c r="C64" s="3" t="s">
        <v>276</v>
      </c>
      <c r="D64" s="76">
        <v>1.0078299042806893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</row>
    <row r="65" spans="1:32" x14ac:dyDescent="0.45">
      <c r="A65" s="2" t="s">
        <v>215</v>
      </c>
      <c r="B65" s="2" t="s">
        <v>151</v>
      </c>
      <c r="C65" s="2" t="s">
        <v>277</v>
      </c>
      <c r="D65" s="13">
        <v>1.0027238122175957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66" spans="1:32" x14ac:dyDescent="0.45">
      <c r="A66" s="3" t="s">
        <v>217</v>
      </c>
      <c r="B66" s="3" t="s">
        <v>151</v>
      </c>
      <c r="C66" s="3" t="s">
        <v>278</v>
      </c>
      <c r="D66" s="76">
        <v>1.0134548278795847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</row>
    <row r="67" spans="1:32" x14ac:dyDescent="0.45">
      <c r="A67" s="3" t="s">
        <v>217</v>
      </c>
      <c r="B67" s="3" t="s">
        <v>151</v>
      </c>
      <c r="C67" s="3" t="s">
        <v>279</v>
      </c>
      <c r="D67" s="76">
        <v>0.98205008357113921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</row>
    <row r="68" spans="1:32" x14ac:dyDescent="0.45">
      <c r="A68" s="3" t="s">
        <v>217</v>
      </c>
      <c r="B68" s="3" t="s">
        <v>151</v>
      </c>
      <c r="C68" s="3" t="s">
        <v>280</v>
      </c>
      <c r="D68" s="76">
        <v>1.0092550587467075</v>
      </c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</row>
    <row r="69" spans="1:32" x14ac:dyDescent="0.45">
      <c r="A69" s="3" t="s">
        <v>217</v>
      </c>
      <c r="B69" s="3" t="s">
        <v>151</v>
      </c>
      <c r="C69" s="3" t="s">
        <v>281</v>
      </c>
      <c r="D69" s="76">
        <v>1.008593184028888</v>
      </c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</row>
    <row r="70" spans="1:32" x14ac:dyDescent="0.45">
      <c r="A70" s="3" t="s">
        <v>217</v>
      </c>
      <c r="B70" s="3" t="s">
        <v>151</v>
      </c>
      <c r="C70" s="3" t="s">
        <v>282</v>
      </c>
      <c r="D70" s="76">
        <v>0.99550846497627488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</row>
    <row r="71" spans="1:32" x14ac:dyDescent="0.45">
      <c r="A71" s="2" t="s">
        <v>215</v>
      </c>
      <c r="B71" s="2" t="s">
        <v>152</v>
      </c>
      <c r="C71" s="2" t="s">
        <v>283</v>
      </c>
      <c r="D71" s="13">
        <v>0.98810977634233088</v>
      </c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</row>
    <row r="72" spans="1:32" x14ac:dyDescent="0.45">
      <c r="A72" s="3" t="s">
        <v>217</v>
      </c>
      <c r="B72" s="3" t="s">
        <v>152</v>
      </c>
      <c r="C72" s="3" t="s">
        <v>284</v>
      </c>
      <c r="D72" s="76">
        <v>0.99795959044784721</v>
      </c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</row>
    <row r="73" spans="1:32" x14ac:dyDescent="0.45">
      <c r="A73" s="3" t="s">
        <v>217</v>
      </c>
      <c r="B73" s="3" t="s">
        <v>152</v>
      </c>
      <c r="C73" s="3" t="s">
        <v>285</v>
      </c>
      <c r="D73" s="76">
        <v>0.97724516779592419</v>
      </c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</row>
    <row r="74" spans="1:32" x14ac:dyDescent="0.45">
      <c r="A74" s="3" t="s">
        <v>217</v>
      </c>
      <c r="B74" s="3" t="s">
        <v>152</v>
      </c>
      <c r="C74" s="3" t="s">
        <v>286</v>
      </c>
      <c r="D74" s="76">
        <v>0.96501843844196622</v>
      </c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</row>
    <row r="75" spans="1:32" x14ac:dyDescent="0.45">
      <c r="A75" s="3" t="s">
        <v>217</v>
      </c>
      <c r="B75" s="3" t="s">
        <v>152</v>
      </c>
      <c r="C75" s="3" t="s">
        <v>287</v>
      </c>
      <c r="D75" s="76">
        <v>1.0105630425964158</v>
      </c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</row>
    <row r="76" spans="1:32" x14ac:dyDescent="0.45">
      <c r="A76" s="2" t="s">
        <v>215</v>
      </c>
      <c r="B76" s="2" t="s">
        <v>153</v>
      </c>
      <c r="C76" s="2" t="s">
        <v>288</v>
      </c>
      <c r="D76" s="13">
        <v>0.99285390330041723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</row>
    <row r="77" spans="1:32" x14ac:dyDescent="0.45">
      <c r="A77" s="3" t="s">
        <v>217</v>
      </c>
      <c r="B77" s="3" t="s">
        <v>153</v>
      </c>
      <c r="C77" s="3" t="s">
        <v>289</v>
      </c>
      <c r="D77" s="76">
        <v>0.9819273526648401</v>
      </c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</row>
    <row r="78" spans="1:32" x14ac:dyDescent="0.45">
      <c r="A78" s="3" t="s">
        <v>217</v>
      </c>
      <c r="B78" s="3" t="s">
        <v>153</v>
      </c>
      <c r="C78" s="3" t="s">
        <v>290</v>
      </c>
      <c r="D78" s="76">
        <v>1.0118389310916338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</row>
    <row r="79" spans="1:32" x14ac:dyDescent="0.45">
      <c r="A79" s="3" t="s">
        <v>217</v>
      </c>
      <c r="B79" s="3" t="s">
        <v>153</v>
      </c>
      <c r="C79" s="3" t="s">
        <v>291</v>
      </c>
      <c r="D79" s="76">
        <v>0.98168985608756731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</row>
    <row r="80" spans="1:32" x14ac:dyDescent="0.45">
      <c r="A80" s="3" t="s">
        <v>217</v>
      </c>
      <c r="B80" s="3" t="s">
        <v>153</v>
      </c>
      <c r="C80" s="3" t="s">
        <v>292</v>
      </c>
      <c r="D80" s="76">
        <v>0.975376735724234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</row>
    <row r="81" spans="1:32" x14ac:dyDescent="0.45">
      <c r="A81" s="3" t="s">
        <v>217</v>
      </c>
      <c r="B81" s="3" t="s">
        <v>153</v>
      </c>
      <c r="C81" s="3" t="s">
        <v>293</v>
      </c>
      <c r="D81" s="76">
        <v>1.0018645347052759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</row>
    <row r="82" spans="1:32" x14ac:dyDescent="0.45">
      <c r="A82" s="3" t="s">
        <v>217</v>
      </c>
      <c r="B82" s="3" t="s">
        <v>153</v>
      </c>
      <c r="C82" s="3" t="s">
        <v>294</v>
      </c>
      <c r="D82" s="76">
        <v>1.0190721601659032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</row>
    <row r="83" spans="1:32" x14ac:dyDescent="0.45">
      <c r="A83" s="3" t="s">
        <v>217</v>
      </c>
      <c r="B83" s="3" t="s">
        <v>153</v>
      </c>
      <c r="C83" s="3" t="s">
        <v>295</v>
      </c>
      <c r="D83" s="76">
        <v>1.0185622517628456</v>
      </c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</row>
    <row r="84" spans="1:32" x14ac:dyDescent="0.45">
      <c r="A84" s="3" t="s">
        <v>217</v>
      </c>
      <c r="B84" s="3" t="s">
        <v>153</v>
      </c>
      <c r="C84" s="3" t="s">
        <v>296</v>
      </c>
      <c r="D84" s="76">
        <v>0.95325414879813053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</row>
    <row r="85" spans="1:32" x14ac:dyDescent="0.45">
      <c r="A85" s="3" t="s">
        <v>217</v>
      </c>
      <c r="B85" s="3" t="s">
        <v>153</v>
      </c>
      <c r="C85" s="3" t="s">
        <v>297</v>
      </c>
      <c r="D85" s="76">
        <v>0.94398640431234393</v>
      </c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</row>
    <row r="86" spans="1:32" x14ac:dyDescent="0.45">
      <c r="A86" s="3" t="s">
        <v>217</v>
      </c>
      <c r="B86" s="3" t="s">
        <v>153</v>
      </c>
      <c r="C86" s="3" t="s">
        <v>298</v>
      </c>
      <c r="D86" s="76">
        <v>0.99753188629747291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</row>
    <row r="87" spans="1:32" x14ac:dyDescent="0.45">
      <c r="A87" s="2" t="s">
        <v>215</v>
      </c>
      <c r="B87" s="2" t="s">
        <v>154</v>
      </c>
      <c r="C87" s="2" t="s">
        <v>299</v>
      </c>
      <c r="D87" s="13">
        <v>0.99941530666391487</v>
      </c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</row>
    <row r="88" spans="1:32" x14ac:dyDescent="0.45">
      <c r="A88" s="3" t="s">
        <v>217</v>
      </c>
      <c r="B88" s="3" t="s">
        <v>154</v>
      </c>
      <c r="C88" s="3" t="s">
        <v>300</v>
      </c>
      <c r="D88" s="76">
        <v>0.97457517661060933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  <row r="89" spans="1:32" x14ac:dyDescent="0.45">
      <c r="A89" s="3" t="s">
        <v>217</v>
      </c>
      <c r="B89" s="3" t="s">
        <v>154</v>
      </c>
      <c r="C89" s="3" t="s">
        <v>301</v>
      </c>
      <c r="D89" s="76">
        <v>0.99418977012180687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</row>
    <row r="90" spans="1:32" x14ac:dyDescent="0.45">
      <c r="A90" s="3" t="s">
        <v>217</v>
      </c>
      <c r="B90" s="3" t="s">
        <v>154</v>
      </c>
      <c r="C90" s="3" t="s">
        <v>302</v>
      </c>
      <c r="D90" s="76">
        <v>1.0054615879105386</v>
      </c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</row>
    <row r="91" spans="1:32" x14ac:dyDescent="0.45">
      <c r="A91" s="3" t="s">
        <v>217</v>
      </c>
      <c r="B91" s="3" t="s">
        <v>154</v>
      </c>
      <c r="C91" s="3" t="s">
        <v>303</v>
      </c>
      <c r="D91" s="76">
        <v>1.0233313158971444</v>
      </c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</row>
    <row r="92" spans="1:32" x14ac:dyDescent="0.45">
      <c r="A92" s="3" t="s">
        <v>217</v>
      </c>
      <c r="B92" s="3" t="s">
        <v>154</v>
      </c>
      <c r="C92" s="3" t="s">
        <v>304</v>
      </c>
      <c r="D92" s="76">
        <v>1.0548223368472096</v>
      </c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</row>
    <row r="93" spans="1:32" x14ac:dyDescent="0.45">
      <c r="A93" s="3" t="s">
        <v>217</v>
      </c>
      <c r="B93" s="3" t="s">
        <v>154</v>
      </c>
      <c r="C93" s="3" t="s">
        <v>305</v>
      </c>
      <c r="D93" s="76">
        <v>1.0393476728043392</v>
      </c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</row>
    <row r="94" spans="1:32" x14ac:dyDescent="0.45">
      <c r="A94" s="3" t="s">
        <v>217</v>
      </c>
      <c r="B94" s="3" t="s">
        <v>154</v>
      </c>
      <c r="C94" s="3" t="s">
        <v>306</v>
      </c>
      <c r="D94" s="76">
        <v>1.005347489286214</v>
      </c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</row>
    <row r="95" spans="1:32" x14ac:dyDescent="0.45">
      <c r="A95" s="3" t="s">
        <v>217</v>
      </c>
      <c r="B95" s="3" t="s">
        <v>154</v>
      </c>
      <c r="C95" s="3" t="s">
        <v>307</v>
      </c>
      <c r="D95" s="76">
        <v>0.98715196069001998</v>
      </c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</row>
    <row r="96" spans="1:32" x14ac:dyDescent="0.45">
      <c r="A96" s="3" t="s">
        <v>217</v>
      </c>
      <c r="B96" s="3" t="s">
        <v>154</v>
      </c>
      <c r="C96" s="3" t="s">
        <v>308</v>
      </c>
      <c r="D96" s="76">
        <v>0.99844499614915627</v>
      </c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</row>
    <row r="97" spans="1:32" x14ac:dyDescent="0.45">
      <c r="A97" s="2" t="s">
        <v>215</v>
      </c>
      <c r="B97" s="2" t="s">
        <v>155</v>
      </c>
      <c r="C97" s="2" t="s">
        <v>309</v>
      </c>
      <c r="D97" s="13">
        <v>0.99470916580548618</v>
      </c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</row>
    <row r="98" spans="1:32" x14ac:dyDescent="0.45">
      <c r="A98" s="3" t="s">
        <v>217</v>
      </c>
      <c r="B98" s="3" t="s">
        <v>155</v>
      </c>
      <c r="C98" s="3" t="s">
        <v>310</v>
      </c>
      <c r="D98" s="76">
        <v>0.99838550509003521</v>
      </c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</row>
    <row r="99" spans="1:32" x14ac:dyDescent="0.45">
      <c r="A99" s="3" t="s">
        <v>217</v>
      </c>
      <c r="B99" s="3" t="s">
        <v>155</v>
      </c>
      <c r="C99" s="3" t="s">
        <v>311</v>
      </c>
      <c r="D99" s="76">
        <v>1.017371802131716</v>
      </c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</row>
    <row r="100" spans="1:32" x14ac:dyDescent="0.45">
      <c r="A100" s="3" t="s">
        <v>217</v>
      </c>
      <c r="B100" s="3" t="s">
        <v>155</v>
      </c>
      <c r="C100" s="3" t="s">
        <v>312</v>
      </c>
      <c r="D100" s="76">
        <v>0.9926955079198666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</row>
    <row r="101" spans="1:32" x14ac:dyDescent="0.45">
      <c r="A101" s="3" t="s">
        <v>217</v>
      </c>
      <c r="B101" s="3" t="s">
        <v>155</v>
      </c>
      <c r="C101" s="3" t="s">
        <v>313</v>
      </c>
      <c r="D101" s="76">
        <v>1.0098129442018229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</row>
    <row r="102" spans="1:32" x14ac:dyDescent="0.45">
      <c r="A102" s="3" t="s">
        <v>217</v>
      </c>
      <c r="B102" s="3" t="s">
        <v>155</v>
      </c>
      <c r="C102" s="3" t="s">
        <v>314</v>
      </c>
      <c r="D102" s="76">
        <v>0.97921307676496538</v>
      </c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</row>
    <row r="103" spans="1:32" x14ac:dyDescent="0.45">
      <c r="A103" s="3" t="s">
        <v>217</v>
      </c>
      <c r="B103" s="3" t="s">
        <v>155</v>
      </c>
      <c r="C103" s="3" t="s">
        <v>315</v>
      </c>
      <c r="D103" s="76">
        <v>0.97877318218713072</v>
      </c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</row>
    <row r="104" spans="1:32" x14ac:dyDescent="0.45">
      <c r="A104" s="3" t="s">
        <v>217</v>
      </c>
      <c r="B104" s="3" t="s">
        <v>155</v>
      </c>
      <c r="C104" s="3" t="s">
        <v>316</v>
      </c>
      <c r="D104" s="76">
        <v>0.96822205321588706</v>
      </c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</row>
    <row r="105" spans="1:32" x14ac:dyDescent="0.45">
      <c r="A105" s="3" t="s">
        <v>217</v>
      </c>
      <c r="B105" s="3" t="s">
        <v>155</v>
      </c>
      <c r="C105" s="3" t="s">
        <v>317</v>
      </c>
      <c r="D105" s="76">
        <v>0.99406694624677228</v>
      </c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</row>
    <row r="106" spans="1:32" x14ac:dyDescent="0.45">
      <c r="A106" s="3" t="s">
        <v>217</v>
      </c>
      <c r="B106" s="3" t="s">
        <v>155</v>
      </c>
      <c r="C106" s="3" t="s">
        <v>318</v>
      </c>
      <c r="D106" s="76">
        <v>1.037980209747555</v>
      </c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</row>
    <row r="107" spans="1:32" x14ac:dyDescent="0.45">
      <c r="A107" s="2" t="s">
        <v>215</v>
      </c>
      <c r="B107" s="2" t="s">
        <v>156</v>
      </c>
      <c r="C107" s="2" t="s">
        <v>319</v>
      </c>
      <c r="D107" s="13">
        <v>0.99048770729196944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</row>
    <row r="108" spans="1:32" x14ac:dyDescent="0.45">
      <c r="A108" s="3" t="s">
        <v>217</v>
      </c>
      <c r="B108" s="3" t="s">
        <v>156</v>
      </c>
      <c r="C108" s="3" t="s">
        <v>320</v>
      </c>
      <c r="D108" s="76">
        <v>1.0101874395064538</v>
      </c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</row>
    <row r="109" spans="1:32" x14ac:dyDescent="0.45">
      <c r="A109" s="3" t="s">
        <v>217</v>
      </c>
      <c r="B109" s="3" t="s">
        <v>156</v>
      </c>
      <c r="C109" s="3" t="s">
        <v>321</v>
      </c>
      <c r="D109" s="76">
        <v>0.99524194627471874</v>
      </c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</row>
    <row r="110" spans="1:32" x14ac:dyDescent="0.45">
      <c r="A110" s="3" t="s">
        <v>217</v>
      </c>
      <c r="B110" s="3" t="s">
        <v>156</v>
      </c>
      <c r="C110" s="3" t="s">
        <v>322</v>
      </c>
      <c r="D110" s="76">
        <v>0.9953799671476613</v>
      </c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</row>
    <row r="111" spans="1:32" x14ac:dyDescent="0.45">
      <c r="A111" s="3" t="s">
        <v>217</v>
      </c>
      <c r="B111" s="3" t="s">
        <v>156</v>
      </c>
      <c r="C111" s="3" t="s">
        <v>323</v>
      </c>
      <c r="D111" s="76">
        <v>0.99684461353969323</v>
      </c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</row>
    <row r="112" spans="1:32" x14ac:dyDescent="0.45">
      <c r="A112" s="3" t="s">
        <v>217</v>
      </c>
      <c r="B112" s="3" t="s">
        <v>156</v>
      </c>
      <c r="C112" s="3" t="s">
        <v>324</v>
      </c>
      <c r="D112" s="76">
        <v>0.95030870396224365</v>
      </c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</row>
    <row r="113" spans="1:32" x14ac:dyDescent="0.45">
      <c r="A113" s="3" t="s">
        <v>217</v>
      </c>
      <c r="B113" s="3" t="s">
        <v>156</v>
      </c>
      <c r="C113" s="3" t="s">
        <v>325</v>
      </c>
      <c r="D113" s="76">
        <v>0.98267611807215816</v>
      </c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</row>
    <row r="114" spans="1:32" x14ac:dyDescent="0.45">
      <c r="A114" s="2" t="s">
        <v>215</v>
      </c>
      <c r="B114" s="2" t="s">
        <v>157</v>
      </c>
      <c r="C114" s="2" t="s">
        <v>326</v>
      </c>
      <c r="D114" s="13">
        <v>0.98973073744790241</v>
      </c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</row>
    <row r="115" spans="1:32" x14ac:dyDescent="0.45">
      <c r="A115" s="3" t="s">
        <v>217</v>
      </c>
      <c r="B115" s="3" t="s">
        <v>157</v>
      </c>
      <c r="C115" s="3" t="s">
        <v>327</v>
      </c>
      <c r="D115" s="76">
        <v>0.98743453964851724</v>
      </c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</row>
    <row r="116" spans="1:32" x14ac:dyDescent="0.45">
      <c r="A116" s="3" t="s">
        <v>217</v>
      </c>
      <c r="B116" s="3" t="s">
        <v>157</v>
      </c>
      <c r="C116" s="3" t="s">
        <v>328</v>
      </c>
      <c r="D116" s="76">
        <v>0.99337511301704284</v>
      </c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</row>
    <row r="117" spans="1:32" x14ac:dyDescent="0.45">
      <c r="A117" s="3" t="s">
        <v>217</v>
      </c>
      <c r="B117" s="3" t="s">
        <v>157</v>
      </c>
      <c r="C117" s="3" t="s">
        <v>329</v>
      </c>
      <c r="D117" s="76">
        <v>0.92559981180249462</v>
      </c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</row>
    <row r="118" spans="1:32" x14ac:dyDescent="0.45">
      <c r="A118" s="3" t="s">
        <v>217</v>
      </c>
      <c r="B118" s="3" t="s">
        <v>157</v>
      </c>
      <c r="C118" s="3" t="s">
        <v>330</v>
      </c>
      <c r="D118" s="76">
        <v>1.0100244114118457</v>
      </c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</row>
    <row r="119" spans="1:32" x14ac:dyDescent="0.45">
      <c r="A119" s="3" t="s">
        <v>217</v>
      </c>
      <c r="B119" s="3" t="s">
        <v>157</v>
      </c>
      <c r="C119" s="3" t="s">
        <v>331</v>
      </c>
      <c r="D119" s="76">
        <v>0.9739345821632559</v>
      </c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</row>
    <row r="120" spans="1:32" x14ac:dyDescent="0.45">
      <c r="A120" s="3" t="s">
        <v>217</v>
      </c>
      <c r="B120" s="3" t="s">
        <v>157</v>
      </c>
      <c r="C120" s="3" t="s">
        <v>332</v>
      </c>
      <c r="D120" s="76">
        <v>0.98274990231491555</v>
      </c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</row>
    <row r="121" spans="1:32" x14ac:dyDescent="0.45">
      <c r="A121" s="3" t="s">
        <v>217</v>
      </c>
      <c r="B121" s="3" t="s">
        <v>157</v>
      </c>
      <c r="C121" s="3" t="s">
        <v>333</v>
      </c>
      <c r="D121" s="76">
        <v>0.9601876622291261</v>
      </c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</row>
    <row r="122" spans="1:32" x14ac:dyDescent="0.45">
      <c r="A122" s="2" t="s">
        <v>215</v>
      </c>
      <c r="B122" s="2" t="s">
        <v>158</v>
      </c>
      <c r="C122" s="2" t="s">
        <v>334</v>
      </c>
      <c r="D122" s="13">
        <v>0.99264612014508147</v>
      </c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</row>
    <row r="123" spans="1:32" x14ac:dyDescent="0.45">
      <c r="A123" s="3" t="s">
        <v>217</v>
      </c>
      <c r="B123" s="3" t="s">
        <v>158</v>
      </c>
      <c r="C123" s="3" t="s">
        <v>335</v>
      </c>
      <c r="D123" s="76">
        <v>1.0329266129468782</v>
      </c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</row>
    <row r="124" spans="1:32" x14ac:dyDescent="0.45">
      <c r="A124" s="3" t="s">
        <v>217</v>
      </c>
      <c r="B124" s="3" t="s">
        <v>158</v>
      </c>
      <c r="C124" s="3" t="s">
        <v>336</v>
      </c>
      <c r="D124" s="76">
        <v>0.99534662096263504</v>
      </c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</row>
    <row r="125" spans="1:32" x14ac:dyDescent="0.45">
      <c r="A125" s="3" t="s">
        <v>217</v>
      </c>
      <c r="B125" s="3" t="s">
        <v>158</v>
      </c>
      <c r="C125" s="3" t="s">
        <v>337</v>
      </c>
      <c r="D125" s="76">
        <v>0.97727035908161808</v>
      </c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</row>
    <row r="126" spans="1:32" x14ac:dyDescent="0.45">
      <c r="A126" s="3" t="s">
        <v>217</v>
      </c>
      <c r="B126" s="3" t="s">
        <v>158</v>
      </c>
      <c r="C126" s="3" t="s">
        <v>338</v>
      </c>
      <c r="D126" s="76">
        <v>0.96382170586399663</v>
      </c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</row>
    <row r="127" spans="1:32" x14ac:dyDescent="0.45">
      <c r="A127" s="2" t="s">
        <v>215</v>
      </c>
      <c r="B127" s="2" t="s">
        <v>159</v>
      </c>
      <c r="C127" s="2" t="s">
        <v>339</v>
      </c>
      <c r="D127" s="13">
        <v>1.000119714657691</v>
      </c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</row>
    <row r="128" spans="1:32" x14ac:dyDescent="0.45">
      <c r="A128" s="3" t="s">
        <v>217</v>
      </c>
      <c r="B128" s="3" t="s">
        <v>159</v>
      </c>
      <c r="C128" s="3" t="s">
        <v>340</v>
      </c>
      <c r="D128" s="76">
        <v>0.93720646814004993</v>
      </c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</row>
    <row r="129" spans="1:32" x14ac:dyDescent="0.45">
      <c r="A129" s="3" t="s">
        <v>217</v>
      </c>
      <c r="B129" s="3" t="s">
        <v>159</v>
      </c>
      <c r="C129" s="3" t="s">
        <v>341</v>
      </c>
      <c r="D129" s="76">
        <v>1.0025106803580863</v>
      </c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</row>
    <row r="130" spans="1:32" x14ac:dyDescent="0.45">
      <c r="A130" s="3" t="s">
        <v>217</v>
      </c>
      <c r="B130" s="3" t="s">
        <v>159</v>
      </c>
      <c r="C130" s="3" t="s">
        <v>342</v>
      </c>
      <c r="D130" s="76">
        <v>1.0437351275216054</v>
      </c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</row>
    <row r="131" spans="1:32" x14ac:dyDescent="0.45">
      <c r="A131" s="3" t="s">
        <v>217</v>
      </c>
      <c r="B131" s="3" t="s">
        <v>159</v>
      </c>
      <c r="C131" s="3" t="s">
        <v>343</v>
      </c>
      <c r="D131" s="76">
        <v>1.1103936020912</v>
      </c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</row>
    <row r="132" spans="1:32" x14ac:dyDescent="0.45">
      <c r="A132" s="2" t="s">
        <v>215</v>
      </c>
      <c r="B132" s="2" t="s">
        <v>160</v>
      </c>
      <c r="C132" s="2" t="s">
        <v>344</v>
      </c>
      <c r="D132" s="13">
        <v>1.0046140261313155</v>
      </c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</row>
    <row r="133" spans="1:32" x14ac:dyDescent="0.45">
      <c r="A133" s="3" t="s">
        <v>217</v>
      </c>
      <c r="B133" s="3" t="s">
        <v>160</v>
      </c>
      <c r="C133" s="3" t="s">
        <v>345</v>
      </c>
      <c r="D133" s="76">
        <v>1.0024332333797539</v>
      </c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</row>
    <row r="134" spans="1:32" x14ac:dyDescent="0.45">
      <c r="A134" s="3" t="s">
        <v>217</v>
      </c>
      <c r="B134" s="3" t="s">
        <v>160</v>
      </c>
      <c r="C134" s="3" t="s">
        <v>346</v>
      </c>
      <c r="D134" s="76">
        <v>1.0187164859247462</v>
      </c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</row>
    <row r="135" spans="1:32" x14ac:dyDescent="0.45">
      <c r="A135" s="2" t="s">
        <v>215</v>
      </c>
      <c r="B135" s="2" t="s">
        <v>161</v>
      </c>
      <c r="C135" s="2" t="s">
        <v>347</v>
      </c>
      <c r="D135" s="13">
        <v>1.0022015822190538</v>
      </c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</row>
    <row r="136" spans="1:32" x14ac:dyDescent="0.45">
      <c r="A136" s="3" t="s">
        <v>217</v>
      </c>
      <c r="B136" s="3" t="s">
        <v>161</v>
      </c>
      <c r="C136" s="3" t="s">
        <v>348</v>
      </c>
      <c r="D136" s="76">
        <v>1.0009915949656121</v>
      </c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</row>
    <row r="137" spans="1:32" x14ac:dyDescent="0.45">
      <c r="A137" s="3" t="s">
        <v>217</v>
      </c>
      <c r="B137" s="3" t="s">
        <v>161</v>
      </c>
      <c r="C137" s="3" t="s">
        <v>349</v>
      </c>
      <c r="D137" s="76">
        <v>1.0088332431273379</v>
      </c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</row>
    <row r="138" spans="1:32" x14ac:dyDescent="0.45">
      <c r="A138" s="2" t="s">
        <v>215</v>
      </c>
      <c r="B138" s="2" t="s">
        <v>162</v>
      </c>
      <c r="C138" s="2" t="s">
        <v>350</v>
      </c>
      <c r="D138" s="13">
        <v>1.0061114428263165</v>
      </c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</row>
    <row r="139" spans="1:32" x14ac:dyDescent="0.45">
      <c r="A139" s="3" t="s">
        <v>217</v>
      </c>
      <c r="B139" s="3" t="s">
        <v>162</v>
      </c>
      <c r="C139" s="3" t="s">
        <v>351</v>
      </c>
      <c r="D139" s="76">
        <v>1.0127416980231581</v>
      </c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</row>
    <row r="140" spans="1:32" x14ac:dyDescent="0.45">
      <c r="A140" s="3" t="s">
        <v>217</v>
      </c>
      <c r="B140" s="3" t="s">
        <v>162</v>
      </c>
      <c r="C140" s="3" t="s">
        <v>352</v>
      </c>
      <c r="D140" s="76">
        <v>0.95172107260786731</v>
      </c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</row>
    <row r="141" spans="1:32" x14ac:dyDescent="0.45">
      <c r="A141" s="3" t="s">
        <v>217</v>
      </c>
      <c r="B141" s="3" t="s">
        <v>162</v>
      </c>
      <c r="C141" s="3" t="s">
        <v>353</v>
      </c>
      <c r="D141" s="76">
        <v>0.95314046535662922</v>
      </c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</row>
    <row r="142" spans="1:32" x14ac:dyDescent="0.45">
      <c r="A142" s="3" t="s">
        <v>217</v>
      </c>
      <c r="B142" s="3" t="s">
        <v>162</v>
      </c>
      <c r="C142" s="3" t="s">
        <v>354</v>
      </c>
      <c r="D142" s="76">
        <v>0.97557640092436593</v>
      </c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</row>
    <row r="143" spans="1:32" x14ac:dyDescent="0.45">
      <c r="A143" s="3" t="s">
        <v>217</v>
      </c>
      <c r="B143" s="3" t="s">
        <v>162</v>
      </c>
      <c r="C143" s="3" t="s">
        <v>355</v>
      </c>
      <c r="D143" s="76">
        <v>1.0796201641708478</v>
      </c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</row>
    <row r="144" spans="1:32" x14ac:dyDescent="0.45">
      <c r="A144" s="3" t="s">
        <v>217</v>
      </c>
      <c r="B144" s="3" t="s">
        <v>162</v>
      </c>
      <c r="C144" s="3" t="s">
        <v>356</v>
      </c>
      <c r="D144" s="76">
        <v>0.99252765962805356</v>
      </c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</row>
    <row r="145" spans="1:32" x14ac:dyDescent="0.45">
      <c r="A145" s="3" t="s">
        <v>217</v>
      </c>
      <c r="B145" s="3" t="s">
        <v>162</v>
      </c>
      <c r="C145" s="3" t="s">
        <v>357</v>
      </c>
      <c r="D145" s="76">
        <v>1.0214886304310691</v>
      </c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</row>
    <row r="146" spans="1:32" x14ac:dyDescent="0.45">
      <c r="A146" s="3" t="s">
        <v>217</v>
      </c>
      <c r="B146" s="3" t="s">
        <v>162</v>
      </c>
      <c r="C146" s="3" t="s">
        <v>358</v>
      </c>
      <c r="D146" s="76">
        <v>0.9271119280472031</v>
      </c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</row>
    <row r="147" spans="1:32" x14ac:dyDescent="0.45">
      <c r="A147" s="3" t="s">
        <v>217</v>
      </c>
      <c r="B147" s="3" t="s">
        <v>162</v>
      </c>
      <c r="C147" s="3" t="s">
        <v>359</v>
      </c>
      <c r="D147" s="76">
        <v>1.0081482104174466</v>
      </c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</row>
    <row r="148" spans="1:32" x14ac:dyDescent="0.45">
      <c r="A148" s="3" t="s">
        <v>217</v>
      </c>
      <c r="B148" s="3" t="s">
        <v>162</v>
      </c>
      <c r="C148" s="3" t="s">
        <v>360</v>
      </c>
      <c r="D148" s="76">
        <v>1.0496319943159158</v>
      </c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</row>
    <row r="149" spans="1:32" x14ac:dyDescent="0.45">
      <c r="A149" s="2" t="s">
        <v>215</v>
      </c>
      <c r="B149" s="2" t="s">
        <v>163</v>
      </c>
      <c r="C149" s="2" t="s">
        <v>361</v>
      </c>
      <c r="D149" s="13">
        <v>0.97842341229210339</v>
      </c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</row>
    <row r="150" spans="1:32" x14ac:dyDescent="0.45">
      <c r="A150" s="3" t="s">
        <v>217</v>
      </c>
      <c r="B150" s="3" t="s">
        <v>163</v>
      </c>
      <c r="C150" s="3" t="s">
        <v>362</v>
      </c>
      <c r="D150" s="76">
        <v>0.97717138648080115</v>
      </c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</row>
    <row r="151" spans="1:32" x14ac:dyDescent="0.45">
      <c r="A151" s="3" t="s">
        <v>217</v>
      </c>
      <c r="B151" s="3" t="s">
        <v>163</v>
      </c>
      <c r="C151" s="3" t="s">
        <v>363</v>
      </c>
      <c r="D151" s="76">
        <v>0.98904071188338982</v>
      </c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</row>
    <row r="152" spans="1:32" x14ac:dyDescent="0.45">
      <c r="A152" s="3" t="s">
        <v>217</v>
      </c>
      <c r="B152" s="3" t="s">
        <v>163</v>
      </c>
      <c r="C152" s="3" t="s">
        <v>364</v>
      </c>
      <c r="D152" s="76">
        <v>0.9641883000739957</v>
      </c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</row>
    <row r="153" spans="1:32" x14ac:dyDescent="0.45">
      <c r="A153" s="3" t="s">
        <v>217</v>
      </c>
      <c r="B153" s="3" t="s">
        <v>163</v>
      </c>
      <c r="C153" s="3" t="s">
        <v>365</v>
      </c>
      <c r="D153" s="76">
        <v>0.99820327685391108</v>
      </c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</row>
    <row r="154" spans="1:32" x14ac:dyDescent="0.45">
      <c r="A154" s="3" t="s">
        <v>217</v>
      </c>
      <c r="B154" s="3" t="s">
        <v>163</v>
      </c>
      <c r="C154" s="3" t="s">
        <v>366</v>
      </c>
      <c r="D154" s="76">
        <v>0.95062454569057309</v>
      </c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</row>
    <row r="155" spans="1:32" x14ac:dyDescent="0.45">
      <c r="A155" s="2" t="s">
        <v>215</v>
      </c>
      <c r="B155" s="2" t="s">
        <v>164</v>
      </c>
      <c r="C155" s="2" t="s">
        <v>367</v>
      </c>
      <c r="D155" s="13">
        <v>0.99290375779242546</v>
      </c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</row>
    <row r="156" spans="1:32" x14ac:dyDescent="0.45">
      <c r="A156" s="3" t="s">
        <v>217</v>
      </c>
      <c r="B156" s="3" t="s">
        <v>164</v>
      </c>
      <c r="C156" s="3" t="s">
        <v>368</v>
      </c>
      <c r="D156" s="76">
        <v>0.97303438795880326</v>
      </c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</row>
    <row r="157" spans="1:32" x14ac:dyDescent="0.45">
      <c r="A157" s="3" t="s">
        <v>217</v>
      </c>
      <c r="B157" s="3" t="s">
        <v>164</v>
      </c>
      <c r="C157" s="3" t="s">
        <v>369</v>
      </c>
      <c r="D157" s="76">
        <v>1.0001026663443753</v>
      </c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</row>
    <row r="158" spans="1:32" x14ac:dyDescent="0.45">
      <c r="A158" s="3" t="s">
        <v>217</v>
      </c>
      <c r="B158" s="3" t="s">
        <v>164</v>
      </c>
      <c r="C158" s="3" t="s">
        <v>370</v>
      </c>
      <c r="D158" s="76">
        <v>1.0001743191610322</v>
      </c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</row>
    <row r="159" spans="1:32" x14ac:dyDescent="0.45">
      <c r="A159" s="2" t="s">
        <v>215</v>
      </c>
      <c r="B159" s="2" t="s">
        <v>165</v>
      </c>
      <c r="C159" s="2" t="s">
        <v>371</v>
      </c>
      <c r="D159" s="13">
        <v>0.99440295081498464</v>
      </c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</row>
    <row r="160" spans="1:32" x14ac:dyDescent="0.45">
      <c r="A160" s="3" t="s">
        <v>217</v>
      </c>
      <c r="B160" s="3" t="s">
        <v>165</v>
      </c>
      <c r="C160" s="3" t="s">
        <v>372</v>
      </c>
      <c r="D160" s="76">
        <v>0.92685950497420388</v>
      </c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</row>
    <row r="161" spans="1:32" x14ac:dyDescent="0.45">
      <c r="A161" s="3" t="s">
        <v>217</v>
      </c>
      <c r="B161" s="3" t="s">
        <v>165</v>
      </c>
      <c r="C161" s="3" t="s">
        <v>373</v>
      </c>
      <c r="D161" s="76">
        <v>1.0168580635755751</v>
      </c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</row>
    <row r="162" spans="1:32" x14ac:dyDescent="0.45">
      <c r="A162" s="3" t="s">
        <v>217</v>
      </c>
      <c r="B162" s="3" t="s">
        <v>165</v>
      </c>
      <c r="C162" s="3" t="s">
        <v>374</v>
      </c>
      <c r="D162" s="76">
        <v>0.9973606072350587</v>
      </c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</row>
    <row r="163" spans="1:32" x14ac:dyDescent="0.45">
      <c r="A163" s="3" t="s">
        <v>217</v>
      </c>
      <c r="B163" s="3" t="s">
        <v>165</v>
      </c>
      <c r="C163" s="3" t="s">
        <v>375</v>
      </c>
      <c r="D163" s="76">
        <v>1.001699559796883</v>
      </c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</row>
    <row r="164" spans="1:32" x14ac:dyDescent="0.45">
      <c r="A164" s="3" t="s">
        <v>217</v>
      </c>
      <c r="B164" s="3" t="s">
        <v>165</v>
      </c>
      <c r="C164" s="3" t="s">
        <v>376</v>
      </c>
      <c r="D164" s="76">
        <v>0.97998462569760703</v>
      </c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</row>
    <row r="165" spans="1:32" x14ac:dyDescent="0.45">
      <c r="A165" s="3" t="s">
        <v>217</v>
      </c>
      <c r="B165" s="3" t="s">
        <v>165</v>
      </c>
      <c r="C165" s="3" t="s">
        <v>377</v>
      </c>
      <c r="D165" s="76">
        <v>1.0073103447565885</v>
      </c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</row>
    <row r="166" spans="1:32" x14ac:dyDescent="0.45">
      <c r="A166" s="3" t="s">
        <v>217</v>
      </c>
      <c r="B166" s="3" t="s">
        <v>165</v>
      </c>
      <c r="C166" s="3" t="s">
        <v>378</v>
      </c>
      <c r="D166" s="76">
        <v>0.97703453233266346</v>
      </c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</row>
    <row r="167" spans="1:32" x14ac:dyDescent="0.45">
      <c r="A167" s="3" t="s">
        <v>217</v>
      </c>
      <c r="B167" s="3" t="s">
        <v>165</v>
      </c>
      <c r="C167" s="3" t="s">
        <v>379</v>
      </c>
      <c r="D167" s="76">
        <v>1.0130995800620801</v>
      </c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</row>
    <row r="168" spans="1:32" x14ac:dyDescent="0.45">
      <c r="A168" s="3" t="s">
        <v>217</v>
      </c>
      <c r="B168" s="3" t="s">
        <v>165</v>
      </c>
      <c r="C168" s="3" t="s">
        <v>380</v>
      </c>
      <c r="D168" s="76" t="e">
        <v>#DIV/0!</v>
      </c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</row>
    <row r="169" spans="1:32" x14ac:dyDescent="0.45">
      <c r="A169" s="3" t="s">
        <v>217</v>
      </c>
      <c r="B169" s="3" t="s">
        <v>165</v>
      </c>
      <c r="C169" s="3" t="s">
        <v>381</v>
      </c>
      <c r="D169" s="76">
        <v>0.98135437382202906</v>
      </c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</row>
    <row r="170" spans="1:32" x14ac:dyDescent="0.45">
      <c r="A170" s="3" t="s">
        <v>217</v>
      </c>
      <c r="B170" s="3" t="s">
        <v>165</v>
      </c>
      <c r="C170" s="3" t="s">
        <v>382</v>
      </c>
      <c r="D170" s="76">
        <v>0.99464713952964934</v>
      </c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</row>
    <row r="171" spans="1:32" x14ac:dyDescent="0.45">
      <c r="A171" s="2" t="s">
        <v>215</v>
      </c>
      <c r="B171" s="2" t="s">
        <v>166</v>
      </c>
      <c r="C171" s="2" t="s">
        <v>383</v>
      </c>
      <c r="D171" s="13">
        <v>0.98896738571809106</v>
      </c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</row>
    <row r="172" spans="1:32" x14ac:dyDescent="0.45">
      <c r="A172" s="3" t="s">
        <v>217</v>
      </c>
      <c r="B172" s="3" t="s">
        <v>166</v>
      </c>
      <c r="C172" s="3" t="s">
        <v>384</v>
      </c>
      <c r="D172" s="76">
        <v>0.98760822898329237</v>
      </c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</row>
    <row r="173" spans="1:32" x14ac:dyDescent="0.45">
      <c r="A173" s="3" t="s">
        <v>217</v>
      </c>
      <c r="B173" s="3" t="s">
        <v>166</v>
      </c>
      <c r="C173" s="3" t="s">
        <v>385</v>
      </c>
      <c r="D173" s="76">
        <v>1.0125585326282167</v>
      </c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</row>
    <row r="174" spans="1:32" x14ac:dyDescent="0.45">
      <c r="A174" s="3" t="s">
        <v>217</v>
      </c>
      <c r="B174" s="3" t="s">
        <v>166</v>
      </c>
      <c r="C174" s="3" t="s">
        <v>386</v>
      </c>
      <c r="D174" s="76">
        <v>0.95901636538885493</v>
      </c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</row>
    <row r="175" spans="1:32" x14ac:dyDescent="0.45">
      <c r="A175" s="3" t="s">
        <v>217</v>
      </c>
      <c r="B175" s="3" t="s">
        <v>166</v>
      </c>
      <c r="C175" s="3" t="s">
        <v>387</v>
      </c>
      <c r="D175" s="76">
        <v>0.83533782450423544</v>
      </c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</row>
    <row r="176" spans="1:32" x14ac:dyDescent="0.45">
      <c r="A176" s="2" t="s">
        <v>215</v>
      </c>
      <c r="B176" s="2" t="s">
        <v>167</v>
      </c>
      <c r="C176" s="2" t="s">
        <v>388</v>
      </c>
      <c r="D176" s="13">
        <v>1.0037360626791241</v>
      </c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</row>
    <row r="177" spans="1:32" x14ac:dyDescent="0.45">
      <c r="A177" s="3" t="s">
        <v>217</v>
      </c>
      <c r="B177" s="3" t="s">
        <v>167</v>
      </c>
      <c r="C177" s="3" t="s">
        <v>389</v>
      </c>
      <c r="D177" s="76">
        <v>1.0138980603257841</v>
      </c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</row>
    <row r="178" spans="1:32" x14ac:dyDescent="0.45">
      <c r="A178" s="3" t="s">
        <v>217</v>
      </c>
      <c r="B178" s="3" t="s">
        <v>167</v>
      </c>
      <c r="C178" s="3" t="s">
        <v>390</v>
      </c>
      <c r="D178" s="76">
        <v>1.0254305307258174</v>
      </c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</row>
    <row r="179" spans="1:32" x14ac:dyDescent="0.45">
      <c r="A179" s="3" t="s">
        <v>217</v>
      </c>
      <c r="B179" s="3" t="s">
        <v>167</v>
      </c>
      <c r="C179" s="3" t="s">
        <v>391</v>
      </c>
      <c r="D179" s="76">
        <v>0.94214697151234195</v>
      </c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</row>
    <row r="180" spans="1:32" x14ac:dyDescent="0.45">
      <c r="A180" s="3" t="s">
        <v>217</v>
      </c>
      <c r="B180" s="3" t="s">
        <v>167</v>
      </c>
      <c r="C180" s="3" t="s">
        <v>392</v>
      </c>
      <c r="D180" s="76">
        <v>0.99720011901089034</v>
      </c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</row>
    <row r="181" spans="1:32" x14ac:dyDescent="0.45">
      <c r="A181" s="2" t="s">
        <v>215</v>
      </c>
      <c r="B181" s="2" t="s">
        <v>168</v>
      </c>
      <c r="C181" s="2" t="s">
        <v>393</v>
      </c>
      <c r="D181" s="13">
        <v>0.98948893251641812</v>
      </c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</row>
    <row r="182" spans="1:32" x14ac:dyDescent="0.45">
      <c r="A182" s="3" t="s">
        <v>217</v>
      </c>
      <c r="B182" s="3" t="s">
        <v>168</v>
      </c>
      <c r="C182" s="3" t="s">
        <v>394</v>
      </c>
      <c r="D182" s="76">
        <v>1.0504814583436926</v>
      </c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</row>
    <row r="183" spans="1:32" x14ac:dyDescent="0.45">
      <c r="A183" s="3" t="s">
        <v>217</v>
      </c>
      <c r="B183" s="3" t="s">
        <v>168</v>
      </c>
      <c r="C183" s="3" t="s">
        <v>395</v>
      </c>
      <c r="D183" s="76">
        <v>0.98036089314263997</v>
      </c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</row>
    <row r="184" spans="1:32" x14ac:dyDescent="0.45">
      <c r="A184" s="3" t="s">
        <v>217</v>
      </c>
      <c r="B184" s="3" t="s">
        <v>168</v>
      </c>
      <c r="C184" s="3" t="s">
        <v>396</v>
      </c>
      <c r="D184" s="76">
        <v>1.0313574336537443</v>
      </c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</row>
    <row r="185" spans="1:32" x14ac:dyDescent="0.45">
      <c r="A185" s="3" t="s">
        <v>217</v>
      </c>
      <c r="B185" s="3" t="s">
        <v>168</v>
      </c>
      <c r="C185" s="3" t="s">
        <v>397</v>
      </c>
      <c r="D185" s="76">
        <v>0.99026322828354196</v>
      </c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</row>
    <row r="186" spans="1:32" x14ac:dyDescent="0.45">
      <c r="A186" s="3" t="s">
        <v>217</v>
      </c>
      <c r="B186" s="3" t="s">
        <v>168</v>
      </c>
      <c r="C186" s="3" t="s">
        <v>398</v>
      </c>
      <c r="D186" s="76">
        <v>0.94892308717552043</v>
      </c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</row>
    <row r="187" spans="1:32" x14ac:dyDescent="0.45">
      <c r="A187" s="3" t="s">
        <v>217</v>
      </c>
      <c r="B187" s="3" t="s">
        <v>168</v>
      </c>
      <c r="C187" s="3" t="s">
        <v>399</v>
      </c>
      <c r="D187" s="76">
        <v>0.99753340732030338</v>
      </c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</row>
    <row r="188" spans="1:32" x14ac:dyDescent="0.45">
      <c r="A188" s="2" t="s">
        <v>215</v>
      </c>
      <c r="B188" s="2" t="s">
        <v>169</v>
      </c>
      <c r="C188" s="2" t="s">
        <v>400</v>
      </c>
      <c r="D188" s="13">
        <v>1.0009814885384587</v>
      </c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</row>
    <row r="189" spans="1:32" x14ac:dyDescent="0.45">
      <c r="A189" s="3" t="s">
        <v>217</v>
      </c>
      <c r="B189" s="3" t="s">
        <v>169</v>
      </c>
      <c r="C189" s="3" t="s">
        <v>401</v>
      </c>
      <c r="D189" s="76">
        <v>0.99240110611204668</v>
      </c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</row>
    <row r="190" spans="1:32" x14ac:dyDescent="0.45">
      <c r="A190" s="3" t="s">
        <v>217</v>
      </c>
      <c r="B190" s="3" t="s">
        <v>169</v>
      </c>
      <c r="C190" s="3" t="s">
        <v>402</v>
      </c>
      <c r="D190" s="76">
        <v>1.0282966762748502</v>
      </c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</row>
    <row r="191" spans="1:32" x14ac:dyDescent="0.45">
      <c r="A191" s="3" t="s">
        <v>217</v>
      </c>
      <c r="B191" s="3" t="s">
        <v>169</v>
      </c>
      <c r="C191" s="3" t="s">
        <v>403</v>
      </c>
      <c r="D191" s="76">
        <v>0.98497937571841299</v>
      </c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</row>
    <row r="192" spans="1:32" x14ac:dyDescent="0.45">
      <c r="A192" s="3" t="s">
        <v>217</v>
      </c>
      <c r="B192" s="3" t="s">
        <v>169</v>
      </c>
      <c r="C192" s="3" t="s">
        <v>404</v>
      </c>
      <c r="D192" s="76">
        <v>0.97588267665686201</v>
      </c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</row>
    <row r="193" spans="1:32" x14ac:dyDescent="0.45">
      <c r="A193" s="3" t="s">
        <v>217</v>
      </c>
      <c r="B193" s="3" t="s">
        <v>169</v>
      </c>
      <c r="C193" s="3" t="s">
        <v>405</v>
      </c>
      <c r="D193" s="76">
        <v>1.0190262892097994</v>
      </c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</row>
    <row r="194" spans="1:32" x14ac:dyDescent="0.45">
      <c r="A194" s="3" t="s">
        <v>217</v>
      </c>
      <c r="B194" s="3" t="s">
        <v>169</v>
      </c>
      <c r="C194" s="3" t="s">
        <v>406</v>
      </c>
      <c r="D194" s="76">
        <v>0.98472025359615711</v>
      </c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</row>
    <row r="195" spans="1:32" x14ac:dyDescent="0.45">
      <c r="A195" s="3" t="s">
        <v>217</v>
      </c>
      <c r="B195" s="3" t="s">
        <v>169</v>
      </c>
      <c r="C195" s="3" t="s">
        <v>407</v>
      </c>
      <c r="D195" s="76">
        <v>1.0065582748879209</v>
      </c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</row>
    <row r="196" spans="1:32" x14ac:dyDescent="0.45">
      <c r="A196" s="3" t="s">
        <v>217</v>
      </c>
      <c r="B196" s="3" t="s">
        <v>169</v>
      </c>
      <c r="C196" s="3" t="s">
        <v>408</v>
      </c>
      <c r="D196" s="76">
        <v>1.0075120158925666</v>
      </c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</row>
    <row r="197" spans="1:32" x14ac:dyDescent="0.45">
      <c r="A197" s="2" t="s">
        <v>215</v>
      </c>
      <c r="B197" s="2" t="s">
        <v>170</v>
      </c>
      <c r="C197" s="2" t="s">
        <v>409</v>
      </c>
      <c r="D197" s="13">
        <v>0.97969621606135904</v>
      </c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</row>
    <row r="198" spans="1:32" x14ac:dyDescent="0.45">
      <c r="A198" s="3" t="s">
        <v>217</v>
      </c>
      <c r="B198" s="3" t="s">
        <v>170</v>
      </c>
      <c r="C198" s="3" t="s">
        <v>410</v>
      </c>
      <c r="D198" s="76">
        <v>0.99012700985828228</v>
      </c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</row>
    <row r="199" spans="1:32" x14ac:dyDescent="0.45">
      <c r="A199" s="3" t="s">
        <v>217</v>
      </c>
      <c r="B199" s="3" t="s">
        <v>170</v>
      </c>
      <c r="C199" s="3" t="s">
        <v>411</v>
      </c>
      <c r="D199" s="76">
        <v>0.95125634740970166</v>
      </c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</row>
    <row r="200" spans="1:32" x14ac:dyDescent="0.45">
      <c r="A200" s="3" t="s">
        <v>217</v>
      </c>
      <c r="B200" s="3" t="s">
        <v>170</v>
      </c>
      <c r="C200" s="3" t="s">
        <v>412</v>
      </c>
      <c r="D200" s="76">
        <v>1.0151516116054473</v>
      </c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</row>
    <row r="201" spans="1:32" x14ac:dyDescent="0.45">
      <c r="A201" s="3" t="s">
        <v>217</v>
      </c>
      <c r="B201" s="3" t="s">
        <v>170</v>
      </c>
      <c r="C201" s="3" t="s">
        <v>413</v>
      </c>
      <c r="D201" s="76">
        <v>1.0165601520918679</v>
      </c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</row>
    <row r="202" spans="1:32" x14ac:dyDescent="0.45">
      <c r="A202" s="3" t="s">
        <v>217</v>
      </c>
      <c r="B202" s="3" t="s">
        <v>170</v>
      </c>
      <c r="C202" s="3" t="s">
        <v>414</v>
      </c>
      <c r="D202" s="76">
        <v>1.0002045303556701</v>
      </c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</row>
    <row r="203" spans="1:32" x14ac:dyDescent="0.45">
      <c r="A203" s="3" t="s">
        <v>217</v>
      </c>
      <c r="B203" s="3" t="s">
        <v>170</v>
      </c>
      <c r="C203" s="3" t="s">
        <v>415</v>
      </c>
      <c r="D203" s="76">
        <v>0.98072709988518358</v>
      </c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</row>
    <row r="204" spans="1:32" x14ac:dyDescent="0.45">
      <c r="A204" s="3" t="s">
        <v>217</v>
      </c>
      <c r="B204" s="3" t="s">
        <v>170</v>
      </c>
      <c r="C204" s="3" t="s">
        <v>416</v>
      </c>
      <c r="D204" s="76">
        <v>0.96541473900134167</v>
      </c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</row>
    <row r="205" spans="1:32" x14ac:dyDescent="0.45">
      <c r="A205" s="2" t="s">
        <v>215</v>
      </c>
      <c r="B205" s="2" t="s">
        <v>171</v>
      </c>
      <c r="C205" s="2" t="s">
        <v>417</v>
      </c>
      <c r="D205" s="13">
        <v>1.0061929907837737</v>
      </c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</row>
    <row r="206" spans="1:32" x14ac:dyDescent="0.45">
      <c r="A206" s="3" t="s">
        <v>217</v>
      </c>
      <c r="B206" s="3" t="s">
        <v>171</v>
      </c>
      <c r="C206" s="3" t="s">
        <v>418</v>
      </c>
      <c r="D206" s="76">
        <v>0.9951679367973536</v>
      </c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</row>
    <row r="207" spans="1:32" x14ac:dyDescent="0.45">
      <c r="A207" s="3" t="s">
        <v>217</v>
      </c>
      <c r="B207" s="3" t="s">
        <v>171</v>
      </c>
      <c r="C207" s="3" t="s">
        <v>419</v>
      </c>
      <c r="D207" s="76">
        <v>1.0005552531469659</v>
      </c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</row>
    <row r="208" spans="1:32" x14ac:dyDescent="0.45">
      <c r="A208" s="3" t="s">
        <v>217</v>
      </c>
      <c r="B208" s="3" t="s">
        <v>171</v>
      </c>
      <c r="C208" s="3" t="s">
        <v>420</v>
      </c>
      <c r="D208" s="76">
        <v>0.99251838677841764</v>
      </c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</row>
    <row r="209" spans="1:32" x14ac:dyDescent="0.45">
      <c r="A209" s="3" t="s">
        <v>217</v>
      </c>
      <c r="B209" s="3" t="s">
        <v>171</v>
      </c>
      <c r="C209" s="3" t="s">
        <v>421</v>
      </c>
      <c r="D209" s="76">
        <v>1.02494597940023</v>
      </c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</row>
    <row r="210" spans="1:32" x14ac:dyDescent="0.45">
      <c r="A210" s="3" t="s">
        <v>217</v>
      </c>
      <c r="B210" s="3" t="s">
        <v>171</v>
      </c>
      <c r="C210" s="3" t="s">
        <v>422</v>
      </c>
      <c r="D210" s="76">
        <v>1.1488484914479067</v>
      </c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</row>
    <row r="211" spans="1:32" x14ac:dyDescent="0.45">
      <c r="A211" s="2" t="s">
        <v>215</v>
      </c>
      <c r="B211" s="2" t="s">
        <v>172</v>
      </c>
      <c r="C211" s="2" t="s">
        <v>423</v>
      </c>
      <c r="D211" s="13">
        <v>0.98426362883867069</v>
      </c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</row>
    <row r="212" spans="1:32" x14ac:dyDescent="0.45">
      <c r="A212" s="3" t="s">
        <v>217</v>
      </c>
      <c r="B212" s="3" t="s">
        <v>172</v>
      </c>
      <c r="C212" s="3" t="s">
        <v>424</v>
      </c>
      <c r="D212" s="76">
        <v>0.99608991365274668</v>
      </c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</row>
    <row r="213" spans="1:32" x14ac:dyDescent="0.45">
      <c r="A213" s="3" t="s">
        <v>217</v>
      </c>
      <c r="B213" s="3" t="s">
        <v>172</v>
      </c>
      <c r="C213" s="3" t="s">
        <v>425</v>
      </c>
      <c r="D213" s="76">
        <v>0.92713105259396567</v>
      </c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</row>
    <row r="214" spans="1:32" x14ac:dyDescent="0.45">
      <c r="A214" s="3" t="s">
        <v>217</v>
      </c>
      <c r="B214" s="3" t="s">
        <v>172</v>
      </c>
      <c r="C214" s="3" t="s">
        <v>426</v>
      </c>
      <c r="D214" s="76">
        <v>0.9308398878527876</v>
      </c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</row>
    <row r="215" spans="1:32" x14ac:dyDescent="0.45">
      <c r="A215" s="3" t="s">
        <v>217</v>
      </c>
      <c r="B215" s="3" t="s">
        <v>172</v>
      </c>
      <c r="C215" s="3" t="s">
        <v>427</v>
      </c>
      <c r="D215" s="76">
        <v>1.0233332767516086</v>
      </c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</row>
    <row r="216" spans="1:32" x14ac:dyDescent="0.45">
      <c r="A216" s="3" t="s">
        <v>217</v>
      </c>
      <c r="B216" s="3" t="s">
        <v>172</v>
      </c>
      <c r="C216" s="3" t="s">
        <v>428</v>
      </c>
      <c r="D216" s="76">
        <v>0.95815313134585289</v>
      </c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</row>
    <row r="217" spans="1:32" x14ac:dyDescent="0.45">
      <c r="A217" s="2" t="s">
        <v>215</v>
      </c>
      <c r="B217" s="2" t="s">
        <v>173</v>
      </c>
      <c r="C217" s="2" t="s">
        <v>429</v>
      </c>
      <c r="D217" s="13">
        <v>0.99217200919048021</v>
      </c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</row>
    <row r="218" spans="1:32" x14ac:dyDescent="0.45">
      <c r="A218" s="3" t="s">
        <v>217</v>
      </c>
      <c r="B218" s="3" t="s">
        <v>173</v>
      </c>
      <c r="C218" s="3" t="s">
        <v>430</v>
      </c>
      <c r="D218" s="76">
        <v>0.9945528838669534</v>
      </c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</row>
    <row r="219" spans="1:32" x14ac:dyDescent="0.45">
      <c r="A219" s="3" t="s">
        <v>217</v>
      </c>
      <c r="B219" s="3" t="s">
        <v>173</v>
      </c>
      <c r="C219" s="3" t="s">
        <v>431</v>
      </c>
      <c r="D219" s="76">
        <v>1.0112073101893564</v>
      </c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</row>
    <row r="220" spans="1:32" x14ac:dyDescent="0.45">
      <c r="A220" s="3" t="s">
        <v>217</v>
      </c>
      <c r="B220" s="3" t="s">
        <v>173</v>
      </c>
      <c r="C220" s="3" t="s">
        <v>432</v>
      </c>
      <c r="D220" s="76">
        <v>0.98769242681351466</v>
      </c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</row>
    <row r="221" spans="1:32" x14ac:dyDescent="0.45">
      <c r="A221" s="2" t="s">
        <v>215</v>
      </c>
      <c r="B221" s="2" t="s">
        <v>174</v>
      </c>
      <c r="C221" s="2" t="s">
        <v>433</v>
      </c>
      <c r="D221" s="13">
        <v>0.95872779260536911</v>
      </c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</row>
    <row r="222" spans="1:32" x14ac:dyDescent="0.45">
      <c r="A222" s="3" t="s">
        <v>217</v>
      </c>
      <c r="B222" s="3" t="s">
        <v>174</v>
      </c>
      <c r="C222" s="3" t="s">
        <v>434</v>
      </c>
      <c r="D222" s="76">
        <v>0.96779005695175369</v>
      </c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</row>
    <row r="223" spans="1:32" x14ac:dyDescent="0.45">
      <c r="A223" s="3" t="s">
        <v>217</v>
      </c>
      <c r="B223" s="3" t="s">
        <v>174</v>
      </c>
      <c r="C223" s="3" t="s">
        <v>435</v>
      </c>
      <c r="D223" s="76">
        <v>0.89301457047962562</v>
      </c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</row>
    <row r="224" spans="1:32" x14ac:dyDescent="0.45">
      <c r="A224" s="3" t="s">
        <v>217</v>
      </c>
      <c r="B224" s="3" t="s">
        <v>174</v>
      </c>
      <c r="C224" s="3" t="s">
        <v>436</v>
      </c>
      <c r="D224" s="76">
        <v>0.94554992589604192</v>
      </c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</row>
    <row r="225" spans="1:32" x14ac:dyDescent="0.45">
      <c r="A225" s="3" t="s">
        <v>217</v>
      </c>
      <c r="B225" s="3" t="s">
        <v>174</v>
      </c>
      <c r="C225" s="3" t="s">
        <v>437</v>
      </c>
      <c r="D225" s="76">
        <v>0.95995101997873089</v>
      </c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</row>
    <row r="226" spans="1:32" x14ac:dyDescent="0.45">
      <c r="A226" s="3" t="s">
        <v>217</v>
      </c>
      <c r="B226" s="3" t="s">
        <v>174</v>
      </c>
      <c r="C226" s="3" t="s">
        <v>438</v>
      </c>
      <c r="D226" s="76">
        <v>0.98384110871625052</v>
      </c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</row>
    <row r="227" spans="1:32" x14ac:dyDescent="0.45">
      <c r="A227" s="3" t="s">
        <v>217</v>
      </c>
      <c r="B227" s="3" t="s">
        <v>174</v>
      </c>
      <c r="C227" s="3" t="s">
        <v>439</v>
      </c>
      <c r="D227" s="76">
        <v>1.0020490589420612</v>
      </c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</row>
    <row r="228" spans="1:32" x14ac:dyDescent="0.45">
      <c r="A228" s="3" t="s">
        <v>217</v>
      </c>
      <c r="B228" s="3" t="s">
        <v>174</v>
      </c>
      <c r="C228" s="3" t="s">
        <v>440</v>
      </c>
      <c r="D228" s="76">
        <v>1.0187527650692014</v>
      </c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</row>
    <row r="229" spans="1:32" x14ac:dyDescent="0.45">
      <c r="A229" s="2" t="s">
        <v>215</v>
      </c>
      <c r="B229" s="2" t="s">
        <v>175</v>
      </c>
      <c r="C229" s="2" t="s">
        <v>441</v>
      </c>
      <c r="D229" s="13">
        <v>1.0015463953448325</v>
      </c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</row>
    <row r="230" spans="1:32" x14ac:dyDescent="0.45">
      <c r="A230" s="3" t="s">
        <v>217</v>
      </c>
      <c r="B230" s="3" t="s">
        <v>175</v>
      </c>
      <c r="C230" s="3" t="s">
        <v>442</v>
      </c>
      <c r="D230" s="76">
        <v>0.99201100115909502</v>
      </c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</row>
    <row r="231" spans="1:32" x14ac:dyDescent="0.45">
      <c r="A231" s="3" t="s">
        <v>217</v>
      </c>
      <c r="B231" s="3" t="s">
        <v>175</v>
      </c>
      <c r="C231" s="3" t="s">
        <v>443</v>
      </c>
      <c r="D231" s="76">
        <v>1.0319488958905791</v>
      </c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</row>
    <row r="232" spans="1:32" x14ac:dyDescent="0.45">
      <c r="A232" s="3" t="s">
        <v>217</v>
      </c>
      <c r="B232" s="3" t="s">
        <v>175</v>
      </c>
      <c r="C232" s="3" t="s">
        <v>444</v>
      </c>
      <c r="D232" s="76">
        <v>0.74356372096126777</v>
      </c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</row>
    <row r="233" spans="1:32" x14ac:dyDescent="0.45">
      <c r="A233" s="3" t="s">
        <v>217</v>
      </c>
      <c r="B233" s="3" t="s">
        <v>175</v>
      </c>
      <c r="C233" s="3" t="s">
        <v>445</v>
      </c>
      <c r="D233" s="76">
        <v>0.94454889262271402</v>
      </c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</row>
    <row r="234" spans="1:32" x14ac:dyDescent="0.45">
      <c r="A234" s="3" t="s">
        <v>217</v>
      </c>
      <c r="B234" s="3" t="s">
        <v>175</v>
      </c>
      <c r="C234" s="3" t="s">
        <v>446</v>
      </c>
      <c r="D234" s="76">
        <v>0.9300624783446596</v>
      </c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</row>
    <row r="235" spans="1:32" x14ac:dyDescent="0.45">
      <c r="A235" s="2" t="s">
        <v>215</v>
      </c>
      <c r="B235" s="2" t="s">
        <v>176</v>
      </c>
      <c r="C235" s="2" t="s">
        <v>447</v>
      </c>
      <c r="D235" s="13">
        <v>0.98150668770128213</v>
      </c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</row>
    <row r="236" spans="1:32" x14ac:dyDescent="0.45">
      <c r="A236" s="3" t="s">
        <v>217</v>
      </c>
      <c r="B236" s="3" t="s">
        <v>176</v>
      </c>
      <c r="C236" s="3" t="s">
        <v>448</v>
      </c>
      <c r="D236" s="76">
        <v>0.99537944426038338</v>
      </c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</row>
    <row r="237" spans="1:32" x14ac:dyDescent="0.45">
      <c r="A237" s="3" t="s">
        <v>217</v>
      </c>
      <c r="B237" s="3" t="s">
        <v>176</v>
      </c>
      <c r="C237" s="3" t="s">
        <v>449</v>
      </c>
      <c r="D237" s="76">
        <v>0.89479307959292065</v>
      </c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</row>
    <row r="238" spans="1:32" x14ac:dyDescent="0.45">
      <c r="A238" s="3" t="s">
        <v>217</v>
      </c>
      <c r="B238" s="3" t="s">
        <v>176</v>
      </c>
      <c r="C238" s="3" t="s">
        <v>450</v>
      </c>
      <c r="D238" s="76">
        <v>0.9499067105107637</v>
      </c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</row>
    <row r="239" spans="1:32" x14ac:dyDescent="0.45">
      <c r="A239" s="3" t="s">
        <v>217</v>
      </c>
      <c r="B239" s="3" t="s">
        <v>176</v>
      </c>
      <c r="C239" s="3" t="s">
        <v>451</v>
      </c>
      <c r="D239" s="76">
        <v>0.97592598964101718</v>
      </c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</row>
    <row r="240" spans="1:32" x14ac:dyDescent="0.45">
      <c r="A240" s="3" t="s">
        <v>217</v>
      </c>
      <c r="B240" s="3" t="s">
        <v>176</v>
      </c>
      <c r="C240" s="3" t="s">
        <v>452</v>
      </c>
      <c r="D240" s="76">
        <v>0.95956173765124364</v>
      </c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</row>
    <row r="241" spans="1:32" x14ac:dyDescent="0.45">
      <c r="A241" s="3" t="s">
        <v>217</v>
      </c>
      <c r="B241" s="3" t="s">
        <v>176</v>
      </c>
      <c r="C241" s="3" t="s">
        <v>453</v>
      </c>
      <c r="D241" s="76">
        <v>0.96994958322650693</v>
      </c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</row>
    <row r="242" spans="1:32" x14ac:dyDescent="0.45">
      <c r="A242" s="3" t="s">
        <v>217</v>
      </c>
      <c r="B242" s="3" t="s">
        <v>176</v>
      </c>
      <c r="C242" s="3" t="s">
        <v>454</v>
      </c>
      <c r="D242" s="76">
        <v>1.0469926464505399</v>
      </c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</row>
    <row r="243" spans="1:32" x14ac:dyDescent="0.45">
      <c r="A243" s="2" t="s">
        <v>215</v>
      </c>
      <c r="B243" s="2" t="s">
        <v>177</v>
      </c>
      <c r="C243" s="2" t="s">
        <v>455</v>
      </c>
      <c r="D243" s="13">
        <v>0.98200306556730388</v>
      </c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</row>
    <row r="244" spans="1:32" x14ac:dyDescent="0.45">
      <c r="A244" s="3" t="s">
        <v>217</v>
      </c>
      <c r="B244" s="3" t="s">
        <v>177</v>
      </c>
      <c r="C244" s="3" t="s">
        <v>456</v>
      </c>
      <c r="D244" s="76">
        <v>0.96997304989013622</v>
      </c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</row>
    <row r="245" spans="1:32" x14ac:dyDescent="0.45">
      <c r="A245" s="3" t="s">
        <v>217</v>
      </c>
      <c r="B245" s="3" t="s">
        <v>177</v>
      </c>
      <c r="C245" s="3" t="s">
        <v>457</v>
      </c>
      <c r="D245" s="76">
        <v>0.93143964267301493</v>
      </c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</row>
    <row r="246" spans="1:32" x14ac:dyDescent="0.45">
      <c r="A246" s="3" t="s">
        <v>217</v>
      </c>
      <c r="B246" s="3" t="s">
        <v>177</v>
      </c>
      <c r="C246" s="3" t="s">
        <v>458</v>
      </c>
      <c r="D246" s="76">
        <v>0.99700259085548026</v>
      </c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</row>
    <row r="247" spans="1:32" x14ac:dyDescent="0.45">
      <c r="A247" s="3" t="s">
        <v>217</v>
      </c>
      <c r="B247" s="3" t="s">
        <v>177</v>
      </c>
      <c r="C247" s="3" t="s">
        <v>459</v>
      </c>
      <c r="D247" s="76">
        <v>1.0290205112658743</v>
      </c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</row>
    <row r="248" spans="1:32" x14ac:dyDescent="0.45">
      <c r="A248" s="3" t="s">
        <v>217</v>
      </c>
      <c r="B248" s="3" t="s">
        <v>177</v>
      </c>
      <c r="C248" s="3" t="s">
        <v>460</v>
      </c>
      <c r="D248" s="76">
        <v>0.95786626620845827</v>
      </c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</row>
    <row r="249" spans="1:32" x14ac:dyDescent="0.45">
      <c r="A249" s="2" t="s">
        <v>215</v>
      </c>
      <c r="B249" s="2" t="s">
        <v>178</v>
      </c>
      <c r="C249" s="2" t="s">
        <v>461</v>
      </c>
      <c r="D249" s="13">
        <v>0.97291066321153208</v>
      </c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</row>
    <row r="250" spans="1:32" x14ac:dyDescent="0.45">
      <c r="A250" s="3" t="s">
        <v>217</v>
      </c>
      <c r="B250" s="3" t="s">
        <v>178</v>
      </c>
      <c r="C250" s="3" t="s">
        <v>462</v>
      </c>
      <c r="D250" s="76">
        <v>0.9734130305310098</v>
      </c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</row>
    <row r="251" spans="1:32" x14ac:dyDescent="0.45">
      <c r="A251" s="3" t="s">
        <v>217</v>
      </c>
      <c r="B251" s="3" t="s">
        <v>178</v>
      </c>
      <c r="C251" s="3" t="s">
        <v>463</v>
      </c>
      <c r="D251" s="76">
        <v>0.97613765643431427</v>
      </c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</row>
    <row r="252" spans="1:32" x14ac:dyDescent="0.45">
      <c r="A252" s="3" t="s">
        <v>217</v>
      </c>
      <c r="B252" s="3" t="s">
        <v>178</v>
      </c>
      <c r="C252" s="3" t="s">
        <v>464</v>
      </c>
      <c r="D252" s="76">
        <v>0.95995101997873089</v>
      </c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</row>
    <row r="253" spans="1:32" x14ac:dyDescent="0.45">
      <c r="A253" s="2" t="s">
        <v>215</v>
      </c>
      <c r="B253" s="2" t="s">
        <v>179</v>
      </c>
      <c r="C253" s="2" t="s">
        <v>465</v>
      </c>
      <c r="D253" s="13">
        <v>0.9621139865656565</v>
      </c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</row>
    <row r="254" spans="1:32" x14ac:dyDescent="0.45">
      <c r="A254" s="3" t="s">
        <v>217</v>
      </c>
      <c r="B254" s="3" t="s">
        <v>179</v>
      </c>
      <c r="C254" s="3" t="s">
        <v>466</v>
      </c>
      <c r="D254" s="76">
        <v>0.9271119280472031</v>
      </c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</row>
    <row r="255" spans="1:32" x14ac:dyDescent="0.45">
      <c r="A255" s="3" t="s">
        <v>217</v>
      </c>
      <c r="B255" s="3" t="s">
        <v>179</v>
      </c>
      <c r="C255" s="3" t="s">
        <v>467</v>
      </c>
      <c r="D255" s="76">
        <v>0.94971886964208241</v>
      </c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</row>
    <row r="256" spans="1:32" x14ac:dyDescent="0.45">
      <c r="A256" s="3" t="s">
        <v>217</v>
      </c>
      <c r="B256" s="3" t="s">
        <v>179</v>
      </c>
      <c r="C256" s="3" t="s">
        <v>468</v>
      </c>
      <c r="D256" s="76">
        <v>0.98776438785768383</v>
      </c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</row>
    <row r="257" spans="1:32" x14ac:dyDescent="0.45">
      <c r="A257" s="2" t="s">
        <v>215</v>
      </c>
      <c r="B257" s="2" t="s">
        <v>180</v>
      </c>
      <c r="C257" s="2" t="s">
        <v>469</v>
      </c>
      <c r="D257" s="13">
        <v>0.98244702503331949</v>
      </c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</row>
    <row r="258" spans="1:32" x14ac:dyDescent="0.45">
      <c r="A258" s="3" t="s">
        <v>217</v>
      </c>
      <c r="B258" s="3" t="s">
        <v>180</v>
      </c>
      <c r="C258" s="3" t="s">
        <v>470</v>
      </c>
      <c r="D258" s="76">
        <v>0.95284204444366838</v>
      </c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</row>
    <row r="259" spans="1:32" x14ac:dyDescent="0.45">
      <c r="A259" s="3" t="s">
        <v>217</v>
      </c>
      <c r="B259" s="3" t="s">
        <v>180</v>
      </c>
      <c r="C259" s="3" t="s">
        <v>471</v>
      </c>
      <c r="D259" s="76">
        <v>0.95324777437101194</v>
      </c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</row>
    <row r="260" spans="1:32" x14ac:dyDescent="0.45">
      <c r="A260" s="3" t="s">
        <v>217</v>
      </c>
      <c r="B260" s="3" t="s">
        <v>180</v>
      </c>
      <c r="C260" s="3" t="s">
        <v>472</v>
      </c>
      <c r="D260" s="76">
        <v>0.99400771542377231</v>
      </c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</row>
    <row r="261" spans="1:32" x14ac:dyDescent="0.45">
      <c r="A261" s="3" t="s">
        <v>217</v>
      </c>
      <c r="B261" s="3" t="s">
        <v>180</v>
      </c>
      <c r="C261" s="3" t="s">
        <v>473</v>
      </c>
      <c r="D261" s="76">
        <v>0.99058568752357756</v>
      </c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</row>
    <row r="262" spans="1:32" x14ac:dyDescent="0.45">
      <c r="A262" s="2" t="s">
        <v>215</v>
      </c>
      <c r="B262" s="2" t="s">
        <v>181</v>
      </c>
      <c r="C262" s="2" t="s">
        <v>474</v>
      </c>
      <c r="D262" s="13">
        <v>0.99747336567848111</v>
      </c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</row>
    <row r="263" spans="1:32" x14ac:dyDescent="0.45">
      <c r="A263" s="3" t="s">
        <v>217</v>
      </c>
      <c r="B263" s="3" t="s">
        <v>181</v>
      </c>
      <c r="C263" s="3" t="s">
        <v>475</v>
      </c>
      <c r="D263" s="76">
        <v>0.97173024985554513</v>
      </c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</row>
    <row r="264" spans="1:32" x14ac:dyDescent="0.45">
      <c r="A264" s="3" t="s">
        <v>217</v>
      </c>
      <c r="B264" s="3" t="s">
        <v>181</v>
      </c>
      <c r="C264" s="3" t="s">
        <v>476</v>
      </c>
      <c r="D264" s="76">
        <v>1.0011813393674014</v>
      </c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</row>
    <row r="265" spans="1:32" x14ac:dyDescent="0.45">
      <c r="A265" s="3" t="s">
        <v>217</v>
      </c>
      <c r="B265" s="3" t="s">
        <v>181</v>
      </c>
      <c r="C265" s="3" t="s">
        <v>477</v>
      </c>
      <c r="D265" s="76" t="e">
        <v>#DIV/0!</v>
      </c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</row>
    <row r="266" spans="1:32" x14ac:dyDescent="0.45">
      <c r="A266" s="3" t="s">
        <v>217</v>
      </c>
      <c r="B266" s="3" t="s">
        <v>181</v>
      </c>
      <c r="C266" s="3" t="s">
        <v>478</v>
      </c>
      <c r="D266" s="76">
        <v>0.98564846498471437</v>
      </c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</row>
    <row r="267" spans="1:32" x14ac:dyDescent="0.45">
      <c r="A267" s="2" t="s">
        <v>215</v>
      </c>
      <c r="B267" s="2" t="s">
        <v>182</v>
      </c>
      <c r="C267" s="2" t="s">
        <v>479</v>
      </c>
      <c r="D267" s="13">
        <v>0.99312785480203392</v>
      </c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</row>
    <row r="268" spans="1:32" x14ac:dyDescent="0.45">
      <c r="A268" s="3" t="s">
        <v>217</v>
      </c>
      <c r="B268" s="3" t="s">
        <v>182</v>
      </c>
      <c r="C268" s="3" t="s">
        <v>480</v>
      </c>
      <c r="D268" s="76">
        <v>0.98640888984887731</v>
      </c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</row>
    <row r="269" spans="1:32" x14ac:dyDescent="0.45">
      <c r="A269" s="3" t="s">
        <v>217</v>
      </c>
      <c r="B269" s="3" t="s">
        <v>182</v>
      </c>
      <c r="C269" s="3" t="s">
        <v>481</v>
      </c>
      <c r="D269" s="76">
        <v>0.99929750909191428</v>
      </c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</row>
    <row r="270" spans="1:32" x14ac:dyDescent="0.45">
      <c r="A270" s="3" t="s">
        <v>217</v>
      </c>
      <c r="B270" s="3" t="s">
        <v>182</v>
      </c>
      <c r="C270" s="3" t="s">
        <v>482</v>
      </c>
      <c r="D270" s="76">
        <v>1.0170141471987217</v>
      </c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</row>
    <row r="271" spans="1:32" x14ac:dyDescent="0.45">
      <c r="A271" s="3" t="s">
        <v>217</v>
      </c>
      <c r="B271" s="3" t="s">
        <v>182</v>
      </c>
      <c r="C271" s="3" t="s">
        <v>483</v>
      </c>
      <c r="D271" s="76">
        <v>0.9956552620613548</v>
      </c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</row>
    <row r="272" spans="1:32" x14ac:dyDescent="0.45">
      <c r="A272" s="2" t="s">
        <v>215</v>
      </c>
      <c r="B272" s="2" t="s">
        <v>183</v>
      </c>
      <c r="C272" s="2" t="s">
        <v>484</v>
      </c>
      <c r="D272" s="13">
        <v>0.96626315730678858</v>
      </c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</row>
    <row r="273" spans="1:32" x14ac:dyDescent="0.45">
      <c r="A273" s="3" t="s">
        <v>217</v>
      </c>
      <c r="B273" s="3" t="s">
        <v>183</v>
      </c>
      <c r="C273" s="3" t="s">
        <v>485</v>
      </c>
      <c r="D273" s="76">
        <v>0.97735497188080245</v>
      </c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</row>
    <row r="274" spans="1:32" x14ac:dyDescent="0.45">
      <c r="A274" s="3" t="s">
        <v>217</v>
      </c>
      <c r="B274" s="3" t="s">
        <v>183</v>
      </c>
      <c r="C274" s="3" t="s">
        <v>486</v>
      </c>
      <c r="D274" s="76">
        <v>0.92704529478671849</v>
      </c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</row>
    <row r="275" spans="1:32" x14ac:dyDescent="0.45">
      <c r="A275" s="3" t="s">
        <v>217</v>
      </c>
      <c r="B275" s="3" t="s">
        <v>183</v>
      </c>
      <c r="C275" s="3" t="s">
        <v>487</v>
      </c>
      <c r="D275" s="76">
        <v>1.0586052698809481</v>
      </c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</row>
    <row r="276" spans="1:32" x14ac:dyDescent="0.45">
      <c r="A276" s="3" t="s">
        <v>217</v>
      </c>
      <c r="B276" s="3" t="s">
        <v>183</v>
      </c>
      <c r="C276" s="3" t="s">
        <v>488</v>
      </c>
      <c r="D276" s="76">
        <v>0.95774813463906749</v>
      </c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</row>
    <row r="277" spans="1:32" x14ac:dyDescent="0.45">
      <c r="A277" s="3" t="s">
        <v>217</v>
      </c>
      <c r="B277" s="3" t="s">
        <v>183</v>
      </c>
      <c r="C277" s="3" t="s">
        <v>489</v>
      </c>
      <c r="D277" s="76">
        <v>0.8982908931973248</v>
      </c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</row>
    <row r="278" spans="1:32" x14ac:dyDescent="0.45">
      <c r="A278" s="2" t="s">
        <v>215</v>
      </c>
      <c r="B278" s="2" t="s">
        <v>184</v>
      </c>
      <c r="C278" s="2" t="s">
        <v>490</v>
      </c>
      <c r="D278" s="13">
        <v>0.96205549732134721</v>
      </c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</row>
    <row r="279" spans="1:32" x14ac:dyDescent="0.45">
      <c r="A279" s="3" t="s">
        <v>217</v>
      </c>
      <c r="B279" s="3" t="s">
        <v>184</v>
      </c>
      <c r="C279" s="3" t="s">
        <v>491</v>
      </c>
      <c r="D279" s="76">
        <v>0.96718750067222581</v>
      </c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</row>
    <row r="280" spans="1:32" x14ac:dyDescent="0.45">
      <c r="A280" s="3" t="s">
        <v>217</v>
      </c>
      <c r="B280" s="3" t="s">
        <v>184</v>
      </c>
      <c r="C280" s="3" t="s">
        <v>492</v>
      </c>
      <c r="D280" s="76">
        <v>0.91739191290065736</v>
      </c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</row>
    <row r="281" spans="1:32" x14ac:dyDescent="0.45">
      <c r="A281" s="3" t="s">
        <v>217</v>
      </c>
      <c r="B281" s="3" t="s">
        <v>184</v>
      </c>
      <c r="C281" s="3" t="s">
        <v>493</v>
      </c>
      <c r="D281" s="76">
        <v>0.9800799474600782</v>
      </c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</row>
    <row r="282" spans="1:32" x14ac:dyDescent="0.45">
      <c r="A282" s="3" t="s">
        <v>217</v>
      </c>
      <c r="B282" s="3" t="s">
        <v>184</v>
      </c>
      <c r="C282" s="3" t="s">
        <v>494</v>
      </c>
      <c r="D282" s="76">
        <v>0.9631681903581103</v>
      </c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</row>
    <row r="283" spans="1:32" x14ac:dyDescent="0.45">
      <c r="A283" s="3" t="s">
        <v>217</v>
      </c>
      <c r="B283" s="3" t="s">
        <v>184</v>
      </c>
      <c r="C283" s="3" t="s">
        <v>495</v>
      </c>
      <c r="D283" s="76">
        <v>0.93189913332261265</v>
      </c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</row>
    <row r="284" spans="1:32" x14ac:dyDescent="0.45">
      <c r="A284" s="3" t="s">
        <v>217</v>
      </c>
      <c r="B284" s="3" t="s">
        <v>184</v>
      </c>
      <c r="C284" s="3" t="s">
        <v>496</v>
      </c>
      <c r="D284" s="76">
        <v>0.93151769872653012</v>
      </c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</row>
    <row r="285" spans="1:32" x14ac:dyDescent="0.45">
      <c r="A285" s="3" t="s">
        <v>217</v>
      </c>
      <c r="B285" s="3" t="s">
        <v>184</v>
      </c>
      <c r="C285" s="3" t="s">
        <v>497</v>
      </c>
      <c r="D285" s="76">
        <v>1.0521553521135751</v>
      </c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</row>
    <row r="286" spans="1:32" x14ac:dyDescent="0.45">
      <c r="A286" s="3" t="s">
        <v>217</v>
      </c>
      <c r="B286" s="3" t="s">
        <v>184</v>
      </c>
      <c r="C286" s="3" t="s">
        <v>498</v>
      </c>
      <c r="D286" s="76">
        <v>1.0749363036476722</v>
      </c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</row>
    <row r="287" spans="1:32" x14ac:dyDescent="0.45">
      <c r="A287" s="2" t="s">
        <v>215</v>
      </c>
      <c r="B287" s="2" t="s">
        <v>185</v>
      </c>
      <c r="C287" s="2" t="s">
        <v>499</v>
      </c>
      <c r="D287" s="13">
        <v>0.96933053318739615</v>
      </c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</row>
    <row r="288" spans="1:32" x14ac:dyDescent="0.45">
      <c r="A288" s="3" t="s">
        <v>217</v>
      </c>
      <c r="B288" s="3" t="s">
        <v>185</v>
      </c>
      <c r="C288" s="3" t="s">
        <v>500</v>
      </c>
      <c r="D288" s="76">
        <v>0.98963364008038912</v>
      </c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</row>
    <row r="289" spans="1:32" x14ac:dyDescent="0.45">
      <c r="A289" s="3" t="s">
        <v>217</v>
      </c>
      <c r="B289" s="3" t="s">
        <v>185</v>
      </c>
      <c r="C289" s="3" t="s">
        <v>501</v>
      </c>
      <c r="D289" s="76">
        <v>0.97631569227155524</v>
      </c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</row>
    <row r="290" spans="1:32" x14ac:dyDescent="0.45">
      <c r="A290" s="3" t="s">
        <v>217</v>
      </c>
      <c r="B290" s="3" t="s">
        <v>185</v>
      </c>
      <c r="C290" s="3" t="s">
        <v>502</v>
      </c>
      <c r="D290" s="76">
        <v>0.89879345851465264</v>
      </c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</row>
    <row r="291" spans="1:32" x14ac:dyDescent="0.45">
      <c r="A291" s="3" t="s">
        <v>217</v>
      </c>
      <c r="B291" s="3" t="s">
        <v>185</v>
      </c>
      <c r="C291" s="3" t="s">
        <v>503</v>
      </c>
      <c r="D291" s="76">
        <v>0.94973958316795004</v>
      </c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</row>
    <row r="292" spans="1:32" x14ac:dyDescent="0.45">
      <c r="A292" s="3" t="s">
        <v>217</v>
      </c>
      <c r="B292" s="3" t="s">
        <v>185</v>
      </c>
      <c r="C292" s="3" t="s">
        <v>504</v>
      </c>
      <c r="D292" s="76">
        <v>0.9271119280472031</v>
      </c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</row>
    <row r="293" spans="1:32" x14ac:dyDescent="0.45">
      <c r="A293" s="3" t="s">
        <v>217</v>
      </c>
      <c r="B293" s="3" t="s">
        <v>185</v>
      </c>
      <c r="C293" s="3" t="s">
        <v>505</v>
      </c>
      <c r="D293" s="76">
        <v>0.97506859863738127</v>
      </c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</row>
    <row r="294" spans="1:32" x14ac:dyDescent="0.45">
      <c r="A294" s="2" t="s">
        <v>215</v>
      </c>
      <c r="B294" s="2" t="s">
        <v>186</v>
      </c>
      <c r="C294" s="2" t="s">
        <v>506</v>
      </c>
      <c r="D294" s="13">
        <v>1.0006454752581833</v>
      </c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</row>
    <row r="295" spans="1:32" x14ac:dyDescent="0.45">
      <c r="A295" s="3" t="s">
        <v>217</v>
      </c>
      <c r="B295" s="3" t="s">
        <v>186</v>
      </c>
      <c r="C295" s="3" t="s">
        <v>507</v>
      </c>
      <c r="D295" s="76">
        <v>1.0104742107581177</v>
      </c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</row>
    <row r="296" spans="1:32" x14ac:dyDescent="0.45">
      <c r="A296" s="3" t="s">
        <v>217</v>
      </c>
      <c r="B296" s="3" t="s">
        <v>186</v>
      </c>
      <c r="C296" s="3" t="s">
        <v>508</v>
      </c>
      <c r="D296" s="76">
        <v>1.0631910222317524</v>
      </c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</row>
    <row r="297" spans="1:32" x14ac:dyDescent="0.45">
      <c r="A297" s="3" t="s">
        <v>217</v>
      </c>
      <c r="B297" s="3" t="s">
        <v>186</v>
      </c>
      <c r="C297" s="3" t="s">
        <v>509</v>
      </c>
      <c r="D297" s="76">
        <v>0.99231411187863738</v>
      </c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</row>
    <row r="298" spans="1:32" x14ac:dyDescent="0.45">
      <c r="A298" s="2" t="s">
        <v>215</v>
      </c>
      <c r="B298" s="2" t="s">
        <v>187</v>
      </c>
      <c r="C298" s="2" t="s">
        <v>510</v>
      </c>
      <c r="D298" s="13">
        <v>0.99598092921062154</v>
      </c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</row>
    <row r="299" spans="1:32" x14ac:dyDescent="0.45">
      <c r="A299" s="3" t="s">
        <v>217</v>
      </c>
      <c r="B299" s="3" t="s">
        <v>187</v>
      </c>
      <c r="C299" s="3" t="s">
        <v>511</v>
      </c>
      <c r="D299" s="76">
        <v>1.000643649465349</v>
      </c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</row>
    <row r="300" spans="1:32" x14ac:dyDescent="0.45">
      <c r="A300" s="3" t="s">
        <v>217</v>
      </c>
      <c r="B300" s="3" t="s">
        <v>187</v>
      </c>
      <c r="C300" s="3" t="s">
        <v>512</v>
      </c>
      <c r="D300" s="76">
        <v>0.99671673555367934</v>
      </c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</row>
    <row r="301" spans="1:32" x14ac:dyDescent="0.45">
      <c r="A301" s="3" t="s">
        <v>217</v>
      </c>
      <c r="B301" s="3" t="s">
        <v>187</v>
      </c>
      <c r="C301" s="3" t="s">
        <v>513</v>
      </c>
      <c r="D301" s="76">
        <v>0.96502420291081503</v>
      </c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</row>
    <row r="302" spans="1:32" x14ac:dyDescent="0.45">
      <c r="A302" s="3" t="s">
        <v>217</v>
      </c>
      <c r="B302" s="3" t="s">
        <v>187</v>
      </c>
      <c r="C302" s="3" t="s">
        <v>514</v>
      </c>
      <c r="D302" s="76">
        <v>1.0382691274465916</v>
      </c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</row>
    <row r="303" spans="1:32" x14ac:dyDescent="0.45">
      <c r="A303" s="2" t="s">
        <v>215</v>
      </c>
      <c r="B303" s="2" t="s">
        <v>188</v>
      </c>
      <c r="C303" s="2" t="s">
        <v>515</v>
      </c>
      <c r="D303" s="13">
        <v>0.98105885034451246</v>
      </c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</row>
    <row r="304" spans="1:32" x14ac:dyDescent="0.45">
      <c r="A304" s="3" t="s">
        <v>217</v>
      </c>
      <c r="B304" s="3" t="s">
        <v>188</v>
      </c>
      <c r="C304" s="3" t="s">
        <v>516</v>
      </c>
      <c r="D304" s="76">
        <v>0.98239073037275904</v>
      </c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</row>
    <row r="305" spans="1:32" x14ac:dyDescent="0.45">
      <c r="A305" s="3" t="s">
        <v>217</v>
      </c>
      <c r="B305" s="3" t="s">
        <v>188</v>
      </c>
      <c r="C305" s="3" t="s">
        <v>517</v>
      </c>
      <c r="D305" s="76">
        <v>0.97309613007393914</v>
      </c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</row>
    <row r="306" spans="1:32" x14ac:dyDescent="0.45">
      <c r="A306" s="3" t="s">
        <v>217</v>
      </c>
      <c r="B306" s="3" t="s">
        <v>188</v>
      </c>
      <c r="C306" s="3" t="s">
        <v>518</v>
      </c>
      <c r="D306" s="76">
        <v>0.95757925300928126</v>
      </c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</row>
    <row r="307" spans="1:32" x14ac:dyDescent="0.45">
      <c r="A307" s="3" t="s">
        <v>217</v>
      </c>
      <c r="B307" s="3" t="s">
        <v>188</v>
      </c>
      <c r="C307" s="3" t="s">
        <v>519</v>
      </c>
      <c r="D307" s="76">
        <v>1.0132257016803954</v>
      </c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</row>
    <row r="308" spans="1:32" x14ac:dyDescent="0.45">
      <c r="A308" s="3" t="s">
        <v>217</v>
      </c>
      <c r="B308" s="3" t="s">
        <v>188</v>
      </c>
      <c r="C308" s="3" t="s">
        <v>520</v>
      </c>
      <c r="D308" s="76">
        <v>0.91114802379004756</v>
      </c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</row>
    <row r="309" spans="1:32" x14ac:dyDescent="0.45">
      <c r="A309" s="3" t="s">
        <v>217</v>
      </c>
      <c r="B309" s="3" t="s">
        <v>188</v>
      </c>
      <c r="C309" s="3" t="s">
        <v>521</v>
      </c>
      <c r="D309" s="76">
        <v>0.98894649057725437</v>
      </c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</row>
    <row r="310" spans="1:32" x14ac:dyDescent="0.45">
      <c r="A310" s="2" t="s">
        <v>215</v>
      </c>
      <c r="B310" s="2" t="s">
        <v>189</v>
      </c>
      <c r="C310" s="2" t="s">
        <v>522</v>
      </c>
      <c r="D310" s="13">
        <v>0.97554123421892258</v>
      </c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  <c r="AC310" s="110"/>
      <c r="AD310" s="110"/>
      <c r="AE310" s="110"/>
      <c r="AF310" s="110"/>
    </row>
    <row r="311" spans="1:32" x14ac:dyDescent="0.45">
      <c r="A311" s="3" t="s">
        <v>217</v>
      </c>
      <c r="B311" s="3" t="s">
        <v>189</v>
      </c>
      <c r="C311" s="3" t="s">
        <v>523</v>
      </c>
      <c r="D311" s="76">
        <v>0.92978984208640547</v>
      </c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</row>
    <row r="312" spans="1:32" x14ac:dyDescent="0.45">
      <c r="A312" s="3" t="s">
        <v>217</v>
      </c>
      <c r="B312" s="3" t="s">
        <v>189</v>
      </c>
      <c r="C312" s="3" t="s">
        <v>524</v>
      </c>
      <c r="D312" s="76">
        <v>0.97178638913531989</v>
      </c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</row>
    <row r="313" spans="1:32" x14ac:dyDescent="0.45">
      <c r="A313" s="3" t="s">
        <v>217</v>
      </c>
      <c r="B313" s="3" t="s">
        <v>189</v>
      </c>
      <c r="C313" s="3" t="s">
        <v>525</v>
      </c>
      <c r="D313" s="76">
        <v>0.97724348914670534</v>
      </c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</row>
    <row r="314" spans="1:32" x14ac:dyDescent="0.45">
      <c r="A314" s="3" t="s">
        <v>217</v>
      </c>
      <c r="B314" s="3" t="s">
        <v>189</v>
      </c>
      <c r="C314" s="3" t="s">
        <v>526</v>
      </c>
      <c r="D314" s="76">
        <v>0.96807036865905638</v>
      </c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</row>
    <row r="315" spans="1:32" x14ac:dyDescent="0.45">
      <c r="A315" s="3" t="s">
        <v>217</v>
      </c>
      <c r="B315" s="3" t="s">
        <v>189</v>
      </c>
      <c r="C315" s="3" t="s">
        <v>527</v>
      </c>
      <c r="D315" s="76">
        <v>1.0482965268884041</v>
      </c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</row>
  </sheetData>
  <autoFilter ref="A4:AF315" xr:uid="{00000000-0001-0000-0500-000000000000}"/>
  <mergeCells count="3">
    <mergeCell ref="D3:D4"/>
    <mergeCell ref="E3:Q3"/>
    <mergeCell ref="S3:AF3"/>
  </mergeCells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/>
  </sheetPr>
  <dimension ref="A1:F315"/>
  <sheetViews>
    <sheetView workbookViewId="0">
      <pane ySplit="7" topLeftCell="A297" activePane="bottomLeft" state="frozenSplit"/>
      <selection activeCell="R34" sqref="R34"/>
      <selection pane="bottomLeft" activeCell="A5" sqref="A5:F315"/>
    </sheetView>
  </sheetViews>
  <sheetFormatPr defaultRowHeight="15" x14ac:dyDescent="0.45"/>
  <cols>
    <col min="1" max="3" width="16.6640625" customWidth="1"/>
    <col min="4" max="6" width="22.44140625" customWidth="1"/>
  </cols>
  <sheetData>
    <row r="1" spans="1:6" x14ac:dyDescent="0.45">
      <c r="A1" t="s">
        <v>202</v>
      </c>
      <c r="F1" s="75" t="s">
        <v>555</v>
      </c>
    </row>
    <row r="2" spans="1:6" x14ac:dyDescent="0.45">
      <c r="A2" t="s">
        <v>556</v>
      </c>
      <c r="B2" s="74"/>
      <c r="F2" t="s">
        <v>557</v>
      </c>
    </row>
    <row r="3" spans="1:6" ht="15" customHeight="1" x14ac:dyDescent="0.45">
      <c r="A3" s="10"/>
      <c r="B3" s="10"/>
      <c r="C3" s="10"/>
      <c r="D3" s="180" t="s">
        <v>558</v>
      </c>
      <c r="E3" s="180"/>
      <c r="F3" s="180"/>
    </row>
    <row r="4" spans="1:6" ht="36.75" customHeight="1" x14ac:dyDescent="0.45">
      <c r="A4" s="70" t="s">
        <v>203</v>
      </c>
      <c r="B4" s="70" t="s">
        <v>204</v>
      </c>
      <c r="C4" s="70" t="s">
        <v>205</v>
      </c>
      <c r="D4" s="84" t="s">
        <v>559</v>
      </c>
      <c r="E4" s="8" t="s">
        <v>560</v>
      </c>
      <c r="F4" s="8" t="s">
        <v>561</v>
      </c>
    </row>
    <row r="5" spans="1:6" x14ac:dyDescent="0.45">
      <c r="A5" s="1" t="s">
        <v>212</v>
      </c>
      <c r="B5" s="1" t="s">
        <v>213</v>
      </c>
      <c r="C5" s="1" t="s">
        <v>214</v>
      </c>
      <c r="D5" s="7">
        <v>888464.27894120198</v>
      </c>
      <c r="E5" s="7">
        <v>482349.75433843461</v>
      </c>
      <c r="F5" s="7">
        <v>406114.52460276743</v>
      </c>
    </row>
    <row r="6" spans="1:6" x14ac:dyDescent="0.45">
      <c r="A6" s="2" t="s">
        <v>215</v>
      </c>
      <c r="B6" s="2" t="s">
        <v>96</v>
      </c>
      <c r="C6" s="2" t="s">
        <v>216</v>
      </c>
      <c r="D6" s="100">
        <v>32327.524346488979</v>
      </c>
      <c r="E6" s="100">
        <v>23264.271985062602</v>
      </c>
      <c r="F6" s="100">
        <v>9063.2523614263755</v>
      </c>
    </row>
    <row r="7" spans="1:6" x14ac:dyDescent="0.45">
      <c r="A7" s="3" t="s">
        <v>217</v>
      </c>
      <c r="B7" s="3" t="s">
        <v>96</v>
      </c>
      <c r="C7" s="3" t="s">
        <v>218</v>
      </c>
      <c r="D7" s="101">
        <v>2470.7465036245148</v>
      </c>
      <c r="E7" s="101">
        <v>1547.1029508676868</v>
      </c>
      <c r="F7" s="101">
        <v>923.64355275682794</v>
      </c>
    </row>
    <row r="8" spans="1:6" x14ac:dyDescent="0.45">
      <c r="A8" s="3" t="s">
        <v>217</v>
      </c>
      <c r="B8" s="3" t="s">
        <v>96</v>
      </c>
      <c r="C8" s="3" t="s">
        <v>219</v>
      </c>
      <c r="D8" s="101">
        <v>0</v>
      </c>
      <c r="E8" s="101">
        <v>0</v>
      </c>
      <c r="F8" s="101">
        <v>0</v>
      </c>
    </row>
    <row r="9" spans="1:6" x14ac:dyDescent="0.45">
      <c r="A9" s="3" t="s">
        <v>217</v>
      </c>
      <c r="B9" s="3" t="s">
        <v>96</v>
      </c>
      <c r="C9" s="3" t="s">
        <v>221</v>
      </c>
      <c r="D9" s="101">
        <v>115.45544409460349</v>
      </c>
      <c r="E9" s="101">
        <v>115.45544409460349</v>
      </c>
      <c r="F9" s="101">
        <v>0</v>
      </c>
    </row>
    <row r="10" spans="1:6" x14ac:dyDescent="0.45">
      <c r="A10" s="3" t="s">
        <v>217</v>
      </c>
      <c r="B10" s="3" t="s">
        <v>96</v>
      </c>
      <c r="C10" s="3" t="s">
        <v>222</v>
      </c>
      <c r="D10" s="101">
        <v>15828.941385370137</v>
      </c>
      <c r="E10" s="101">
        <v>9986.895914183202</v>
      </c>
      <c r="F10" s="101">
        <v>5842.0454711869361</v>
      </c>
    </row>
    <row r="11" spans="1:6" x14ac:dyDescent="0.45">
      <c r="A11" s="3" t="s">
        <v>217</v>
      </c>
      <c r="B11" s="3" t="s">
        <v>96</v>
      </c>
      <c r="C11" s="3" t="s">
        <v>223</v>
      </c>
      <c r="D11" s="101">
        <v>681.18712015816061</v>
      </c>
      <c r="E11" s="101">
        <v>230.91088818920699</v>
      </c>
      <c r="F11" s="101">
        <v>450.2762319689536</v>
      </c>
    </row>
    <row r="12" spans="1:6" x14ac:dyDescent="0.45">
      <c r="A12" s="3" t="s">
        <v>217</v>
      </c>
      <c r="B12" s="3" t="s">
        <v>96</v>
      </c>
      <c r="C12" s="3" t="s">
        <v>224</v>
      </c>
      <c r="D12" s="101">
        <v>542.64058724463644</v>
      </c>
      <c r="E12" s="101">
        <v>265.54752141758803</v>
      </c>
      <c r="F12" s="101">
        <v>277.09306582704841</v>
      </c>
    </row>
    <row r="13" spans="1:6" x14ac:dyDescent="0.45">
      <c r="A13" s="3" t="s">
        <v>217</v>
      </c>
      <c r="B13" s="3" t="s">
        <v>96</v>
      </c>
      <c r="C13" s="3" t="s">
        <v>225</v>
      </c>
      <c r="D13" s="101">
        <v>508.00395401625542</v>
      </c>
      <c r="E13" s="101">
        <v>508.00395401625542</v>
      </c>
      <c r="F13" s="101">
        <v>0</v>
      </c>
    </row>
    <row r="14" spans="1:6" x14ac:dyDescent="0.45">
      <c r="A14" s="3" t="s">
        <v>217</v>
      </c>
      <c r="B14" s="3" t="s">
        <v>96</v>
      </c>
      <c r="C14" s="3" t="s">
        <v>226</v>
      </c>
      <c r="D14" s="101">
        <v>0</v>
      </c>
      <c r="E14" s="101">
        <v>0</v>
      </c>
      <c r="F14" s="101">
        <v>0</v>
      </c>
    </row>
    <row r="15" spans="1:6" x14ac:dyDescent="0.45">
      <c r="A15" s="3" t="s">
        <v>217</v>
      </c>
      <c r="B15" s="3" t="s">
        <v>96</v>
      </c>
      <c r="C15" s="3" t="s">
        <v>227</v>
      </c>
      <c r="D15" s="101">
        <v>1154.5544409460349</v>
      </c>
      <c r="E15" s="101">
        <v>1154.5544409460349</v>
      </c>
      <c r="F15" s="101">
        <v>0</v>
      </c>
    </row>
    <row r="16" spans="1:6" x14ac:dyDescent="0.45">
      <c r="A16" s="3" t="s">
        <v>217</v>
      </c>
      <c r="B16" s="3" t="s">
        <v>96</v>
      </c>
      <c r="C16" s="3" t="s">
        <v>228</v>
      </c>
      <c r="D16" s="101">
        <v>1639.4673061433696</v>
      </c>
      <c r="E16" s="101">
        <v>1016.0079080325108</v>
      </c>
      <c r="F16" s="101">
        <v>623.45939811085884</v>
      </c>
    </row>
    <row r="17" spans="1:6" x14ac:dyDescent="0.45">
      <c r="A17" s="3" t="s">
        <v>217</v>
      </c>
      <c r="B17" s="3" t="s">
        <v>96</v>
      </c>
      <c r="C17" s="3" t="s">
        <v>229</v>
      </c>
      <c r="D17" s="101">
        <v>150.09207732298452</v>
      </c>
      <c r="E17" s="101">
        <v>150.09207732298452</v>
      </c>
      <c r="F17" s="101">
        <v>0</v>
      </c>
    </row>
    <row r="18" spans="1:6" x14ac:dyDescent="0.45">
      <c r="A18" s="3" t="s">
        <v>217</v>
      </c>
      <c r="B18" s="3" t="s">
        <v>96</v>
      </c>
      <c r="C18" s="3" t="s">
        <v>230</v>
      </c>
      <c r="D18" s="101">
        <v>3255.8435234678182</v>
      </c>
      <c r="E18" s="101">
        <v>2470.7465036245144</v>
      </c>
      <c r="F18" s="101">
        <v>785.09701984330377</v>
      </c>
    </row>
    <row r="19" spans="1:6" x14ac:dyDescent="0.45">
      <c r="A19" s="3" t="s">
        <v>217</v>
      </c>
      <c r="B19" s="3" t="s">
        <v>96</v>
      </c>
      <c r="C19" s="3" t="s">
        <v>231</v>
      </c>
      <c r="D19" s="101">
        <v>288.63861023650873</v>
      </c>
      <c r="E19" s="101">
        <v>288.63861023650873</v>
      </c>
      <c r="F19" s="101">
        <v>0</v>
      </c>
    </row>
    <row r="20" spans="1:6" x14ac:dyDescent="0.45">
      <c r="A20" s="3" t="s">
        <v>217</v>
      </c>
      <c r="B20" s="3" t="s">
        <v>96</v>
      </c>
      <c r="C20" s="3" t="s">
        <v>232</v>
      </c>
      <c r="D20" s="101">
        <v>150.09207732298452</v>
      </c>
      <c r="E20" s="101">
        <v>150.09207732298452</v>
      </c>
      <c r="F20" s="101">
        <v>0</v>
      </c>
    </row>
    <row r="21" spans="1:6" x14ac:dyDescent="0.45">
      <c r="A21" s="3" t="s">
        <v>217</v>
      </c>
      <c r="B21" s="3" t="s">
        <v>96</v>
      </c>
      <c r="C21" s="3" t="s">
        <v>233</v>
      </c>
      <c r="D21" s="101">
        <v>150.09207732298452</v>
      </c>
      <c r="E21" s="101">
        <v>150.09207732298452</v>
      </c>
      <c r="F21" s="101">
        <v>0</v>
      </c>
    </row>
    <row r="22" spans="1:6" x14ac:dyDescent="0.45">
      <c r="A22" s="3" t="s">
        <v>217</v>
      </c>
      <c r="B22" s="3" t="s">
        <v>96</v>
      </c>
      <c r="C22" s="3" t="s">
        <v>234</v>
      </c>
      <c r="D22" s="101">
        <v>404.0940543311122</v>
      </c>
      <c r="E22" s="101">
        <v>404.0940543311122</v>
      </c>
      <c r="F22" s="101">
        <v>0</v>
      </c>
    </row>
    <row r="23" spans="1:6" x14ac:dyDescent="0.45">
      <c r="A23" s="3" t="s">
        <v>217</v>
      </c>
      <c r="B23" s="3" t="s">
        <v>96</v>
      </c>
      <c r="C23" s="3" t="s">
        <v>235</v>
      </c>
      <c r="D23" s="101">
        <v>1627.9217617339093</v>
      </c>
      <c r="E23" s="101">
        <v>1466.2841400014645</v>
      </c>
      <c r="F23" s="101">
        <v>161.6376217324449</v>
      </c>
    </row>
    <row r="24" spans="1:6" x14ac:dyDescent="0.45">
      <c r="A24" s="3" t="s">
        <v>217</v>
      </c>
      <c r="B24" s="3" t="s">
        <v>96</v>
      </c>
      <c r="C24" s="3" t="s">
        <v>236</v>
      </c>
      <c r="D24" s="101">
        <v>127.00098850406386</v>
      </c>
      <c r="E24" s="101">
        <v>127.00098850406386</v>
      </c>
      <c r="F24" s="101">
        <v>0</v>
      </c>
    </row>
    <row r="25" spans="1:6" x14ac:dyDescent="0.45">
      <c r="A25" s="3" t="s">
        <v>217</v>
      </c>
      <c r="B25" s="3" t="s">
        <v>96</v>
      </c>
      <c r="C25" s="3" t="s">
        <v>237</v>
      </c>
      <c r="D25" s="101">
        <v>1350.8286959068607</v>
      </c>
      <c r="E25" s="101">
        <v>1350.8286959068607</v>
      </c>
      <c r="F25" s="101">
        <v>0</v>
      </c>
    </row>
    <row r="26" spans="1:6" x14ac:dyDescent="0.45">
      <c r="A26" s="3" t="s">
        <v>217</v>
      </c>
      <c r="B26" s="3" t="s">
        <v>96</v>
      </c>
      <c r="C26" s="3" t="s">
        <v>238</v>
      </c>
      <c r="D26" s="101">
        <v>1604.8306729149886</v>
      </c>
      <c r="E26" s="101">
        <v>1604.8306729149886</v>
      </c>
      <c r="F26" s="101">
        <v>0</v>
      </c>
    </row>
    <row r="27" spans="1:6" x14ac:dyDescent="0.45">
      <c r="A27" s="3" t="s">
        <v>217</v>
      </c>
      <c r="B27" s="3" t="s">
        <v>96</v>
      </c>
      <c r="C27" s="3" t="s">
        <v>239</v>
      </c>
      <c r="D27" s="101">
        <v>277.09306582704841</v>
      </c>
      <c r="E27" s="101">
        <v>277.09306582704841</v>
      </c>
      <c r="F27" s="101">
        <v>0</v>
      </c>
    </row>
    <row r="28" spans="1:6" x14ac:dyDescent="0.45">
      <c r="A28" s="2" t="s">
        <v>215</v>
      </c>
      <c r="B28" s="2" t="s">
        <v>97</v>
      </c>
      <c r="C28" s="2" t="s">
        <v>240</v>
      </c>
      <c r="D28" s="100">
        <v>9398.0731493007224</v>
      </c>
      <c r="E28" s="100">
        <v>4733.6732078787427</v>
      </c>
      <c r="F28" s="100">
        <v>4664.3999414219807</v>
      </c>
    </row>
    <row r="29" spans="1:6" x14ac:dyDescent="0.45">
      <c r="A29" s="3" t="s">
        <v>217</v>
      </c>
      <c r="B29" s="3" t="s">
        <v>97</v>
      </c>
      <c r="C29" s="3" t="s">
        <v>241</v>
      </c>
      <c r="D29" s="101">
        <v>2032.0158160650215</v>
      </c>
      <c r="E29" s="101">
        <v>1085.2811744892729</v>
      </c>
      <c r="F29" s="101">
        <v>946.73464157574858</v>
      </c>
    </row>
    <row r="30" spans="1:6" x14ac:dyDescent="0.45">
      <c r="A30" s="3" t="s">
        <v>217</v>
      </c>
      <c r="B30" s="3" t="s">
        <v>97</v>
      </c>
      <c r="C30" s="3" t="s">
        <v>242</v>
      </c>
      <c r="D30" s="101">
        <v>2944.113824412389</v>
      </c>
      <c r="E30" s="101">
        <v>1835.7415611041954</v>
      </c>
      <c r="F30" s="101">
        <v>1108.3722633081936</v>
      </c>
    </row>
    <row r="31" spans="1:6" x14ac:dyDescent="0.45">
      <c r="A31" s="3" t="s">
        <v>217</v>
      </c>
      <c r="B31" s="3" t="s">
        <v>97</v>
      </c>
      <c r="C31" s="3" t="s">
        <v>243</v>
      </c>
      <c r="D31" s="101">
        <v>2447.6554148055939</v>
      </c>
      <c r="E31" s="101">
        <v>946.73464157574858</v>
      </c>
      <c r="F31" s="101">
        <v>1500.9207732298455</v>
      </c>
    </row>
    <row r="32" spans="1:6" x14ac:dyDescent="0.45">
      <c r="A32" s="3" t="s">
        <v>217</v>
      </c>
      <c r="B32" s="3" t="s">
        <v>97</v>
      </c>
      <c r="C32" s="3" t="s">
        <v>244</v>
      </c>
      <c r="D32" s="101">
        <v>727.369297796002</v>
      </c>
      <c r="E32" s="101">
        <v>311.72969905542942</v>
      </c>
      <c r="F32" s="101">
        <v>415.63959874057258</v>
      </c>
    </row>
    <row r="33" spans="1:6" x14ac:dyDescent="0.45">
      <c r="A33" s="3" t="s">
        <v>217</v>
      </c>
      <c r="B33" s="3" t="s">
        <v>97</v>
      </c>
      <c r="C33" s="3" t="s">
        <v>245</v>
      </c>
      <c r="D33" s="101">
        <v>750.46038661492275</v>
      </c>
      <c r="E33" s="101">
        <v>346.36633228381049</v>
      </c>
      <c r="F33" s="101">
        <v>404.0940543311122</v>
      </c>
    </row>
    <row r="34" spans="1:6" x14ac:dyDescent="0.45">
      <c r="A34" s="3" t="s">
        <v>217</v>
      </c>
      <c r="B34" s="3" t="s">
        <v>97</v>
      </c>
      <c r="C34" s="3" t="s">
        <v>246</v>
      </c>
      <c r="D34" s="101">
        <v>496.45840960679504</v>
      </c>
      <c r="E34" s="101">
        <v>207.81979937028629</v>
      </c>
      <c r="F34" s="101">
        <v>288.63861023650873</v>
      </c>
    </row>
    <row r="35" spans="1:6" x14ac:dyDescent="0.45">
      <c r="A35" s="2" t="s">
        <v>215</v>
      </c>
      <c r="B35" s="2" t="s">
        <v>98</v>
      </c>
      <c r="C35" s="2" t="s">
        <v>247</v>
      </c>
      <c r="D35" s="100">
        <v>9398.0731493007243</v>
      </c>
      <c r="E35" s="100">
        <v>5414.8603280369043</v>
      </c>
      <c r="F35" s="100">
        <v>3983.2128212638204</v>
      </c>
    </row>
    <row r="36" spans="1:6" x14ac:dyDescent="0.45">
      <c r="A36" s="3" t="s">
        <v>217</v>
      </c>
      <c r="B36" s="3" t="s">
        <v>98</v>
      </c>
      <c r="C36" s="3" t="s">
        <v>248</v>
      </c>
      <c r="D36" s="101">
        <v>4456.5801420516946</v>
      </c>
      <c r="E36" s="101">
        <v>1997.3791828366404</v>
      </c>
      <c r="F36" s="101">
        <v>2459.2009592150544</v>
      </c>
    </row>
    <row r="37" spans="1:6" x14ac:dyDescent="0.45">
      <c r="A37" s="3" t="s">
        <v>217</v>
      </c>
      <c r="B37" s="3" t="s">
        <v>98</v>
      </c>
      <c r="C37" s="3" t="s">
        <v>249</v>
      </c>
      <c r="D37" s="101">
        <v>3486.7544116570252</v>
      </c>
      <c r="E37" s="101">
        <v>1962.7425496082594</v>
      </c>
      <c r="F37" s="101">
        <v>1524.011862048766</v>
      </c>
    </row>
    <row r="38" spans="1:6" x14ac:dyDescent="0.45">
      <c r="A38" s="3" t="s">
        <v>217</v>
      </c>
      <c r="B38" s="3" t="s">
        <v>98</v>
      </c>
      <c r="C38" s="3" t="s">
        <v>250</v>
      </c>
      <c r="D38" s="101">
        <v>762.00593102438302</v>
      </c>
      <c r="E38" s="101">
        <v>762.00593102438302</v>
      </c>
      <c r="F38" s="101">
        <v>0</v>
      </c>
    </row>
    <row r="39" spans="1:6" x14ac:dyDescent="0.45">
      <c r="A39" s="3" t="s">
        <v>217</v>
      </c>
      <c r="B39" s="3" t="s">
        <v>98</v>
      </c>
      <c r="C39" s="3" t="s">
        <v>251</v>
      </c>
      <c r="D39" s="101">
        <v>692.73266456762099</v>
      </c>
      <c r="E39" s="101">
        <v>692.73266456762099</v>
      </c>
      <c r="F39" s="101">
        <v>0</v>
      </c>
    </row>
    <row r="40" spans="1:6" x14ac:dyDescent="0.45">
      <c r="A40" s="2" t="s">
        <v>215</v>
      </c>
      <c r="B40" s="2" t="s">
        <v>99</v>
      </c>
      <c r="C40" s="2" t="s">
        <v>252</v>
      </c>
      <c r="D40" s="100">
        <v>16394.673061433696</v>
      </c>
      <c r="E40" s="100">
        <v>8901.6147396939286</v>
      </c>
      <c r="F40" s="100">
        <v>7493.0583217397671</v>
      </c>
    </row>
    <row r="41" spans="1:6" x14ac:dyDescent="0.45">
      <c r="A41" s="3" t="s">
        <v>217</v>
      </c>
      <c r="B41" s="3" t="s">
        <v>99</v>
      </c>
      <c r="C41" s="3" t="s">
        <v>253</v>
      </c>
      <c r="D41" s="101">
        <v>900.55246393790719</v>
      </c>
      <c r="E41" s="101">
        <v>369.45742110273113</v>
      </c>
      <c r="F41" s="101">
        <v>531.09504283517606</v>
      </c>
    </row>
    <row r="42" spans="1:6" x14ac:dyDescent="0.45">
      <c r="A42" s="3" t="s">
        <v>217</v>
      </c>
      <c r="B42" s="3" t="s">
        <v>99</v>
      </c>
      <c r="C42" s="3" t="s">
        <v>254</v>
      </c>
      <c r="D42" s="101">
        <v>11603.272131507651</v>
      </c>
      <c r="E42" s="101">
        <v>6846.5078348099869</v>
      </c>
      <c r="F42" s="101">
        <v>4756.7642966976637</v>
      </c>
    </row>
    <row r="43" spans="1:6" x14ac:dyDescent="0.45">
      <c r="A43" s="3" t="s">
        <v>217</v>
      </c>
      <c r="B43" s="3" t="s">
        <v>99</v>
      </c>
      <c r="C43" s="3" t="s">
        <v>255</v>
      </c>
      <c r="D43" s="101">
        <v>2032.0158160650212</v>
      </c>
      <c r="E43" s="101">
        <v>658.09603133923986</v>
      </c>
      <c r="F43" s="101">
        <v>1373.9197847257815</v>
      </c>
    </row>
    <row r="44" spans="1:6" x14ac:dyDescent="0.45">
      <c r="A44" s="3" t="s">
        <v>217</v>
      </c>
      <c r="B44" s="3" t="s">
        <v>99</v>
      </c>
      <c r="C44" s="3" t="s">
        <v>256</v>
      </c>
      <c r="D44" s="101">
        <v>1858.8326499231162</v>
      </c>
      <c r="E44" s="101">
        <v>1027.5534524419711</v>
      </c>
      <c r="F44" s="101">
        <v>831.27919748114516</v>
      </c>
    </row>
    <row r="45" spans="1:6" x14ac:dyDescent="0.45">
      <c r="A45" s="2" t="s">
        <v>215</v>
      </c>
      <c r="B45" s="2" t="s">
        <v>100</v>
      </c>
      <c r="C45" s="2" t="s">
        <v>257</v>
      </c>
      <c r="D45" s="100">
        <v>6211.5028922896672</v>
      </c>
      <c r="E45" s="100">
        <v>4976.1296404774102</v>
      </c>
      <c r="F45" s="100">
        <v>1235.3732518122572</v>
      </c>
    </row>
    <row r="46" spans="1:6" x14ac:dyDescent="0.45">
      <c r="A46" s="3" t="s">
        <v>217</v>
      </c>
      <c r="B46" s="3" t="s">
        <v>100</v>
      </c>
      <c r="C46" s="3" t="s">
        <v>258</v>
      </c>
      <c r="D46" s="101">
        <v>1119.9178077176539</v>
      </c>
      <c r="E46" s="101">
        <v>1119.9178077176539</v>
      </c>
      <c r="F46" s="101">
        <v>0</v>
      </c>
    </row>
    <row r="47" spans="1:6" x14ac:dyDescent="0.45">
      <c r="A47" s="3" t="s">
        <v>217</v>
      </c>
      <c r="B47" s="3" t="s">
        <v>100</v>
      </c>
      <c r="C47" s="3" t="s">
        <v>259</v>
      </c>
      <c r="D47" s="101">
        <v>3429.0266896097237</v>
      </c>
      <c r="E47" s="101">
        <v>2759.3851138610235</v>
      </c>
      <c r="F47" s="101">
        <v>669.64157574870035</v>
      </c>
    </row>
    <row r="48" spans="1:6" x14ac:dyDescent="0.45">
      <c r="A48" s="3" t="s">
        <v>217</v>
      </c>
      <c r="B48" s="3" t="s">
        <v>100</v>
      </c>
      <c r="C48" s="3" t="s">
        <v>260</v>
      </c>
      <c r="D48" s="101">
        <v>1662.5583949622903</v>
      </c>
      <c r="E48" s="101">
        <v>1096.8267188987331</v>
      </c>
      <c r="F48" s="101">
        <v>565.73167606355707</v>
      </c>
    </row>
    <row r="49" spans="1:6" x14ac:dyDescent="0.45">
      <c r="A49" s="2" t="s">
        <v>215</v>
      </c>
      <c r="B49" s="2" t="s">
        <v>119</v>
      </c>
      <c r="C49" s="2" t="s">
        <v>261</v>
      </c>
      <c r="D49" s="100">
        <v>8255.0642527641503</v>
      </c>
      <c r="E49" s="100">
        <v>4918.4019184301087</v>
      </c>
      <c r="F49" s="100">
        <v>3336.6623343340407</v>
      </c>
    </row>
    <row r="50" spans="1:6" x14ac:dyDescent="0.45">
      <c r="A50" s="3" t="s">
        <v>217</v>
      </c>
      <c r="B50" s="3" t="s">
        <v>119</v>
      </c>
      <c r="C50" s="3" t="s">
        <v>262</v>
      </c>
      <c r="D50" s="101">
        <v>4618.2177637841396</v>
      </c>
      <c r="E50" s="101">
        <v>2632.3841253569594</v>
      </c>
      <c r="F50" s="101">
        <v>1985.8336384271799</v>
      </c>
    </row>
    <row r="51" spans="1:6" x14ac:dyDescent="0.45">
      <c r="A51" s="3" t="s">
        <v>217</v>
      </c>
      <c r="B51" s="3" t="s">
        <v>119</v>
      </c>
      <c r="C51" s="3" t="s">
        <v>263</v>
      </c>
      <c r="D51" s="101">
        <v>450.2762319689536</v>
      </c>
      <c r="E51" s="101">
        <v>450.2762319689536</v>
      </c>
      <c r="F51" s="101">
        <v>0</v>
      </c>
    </row>
    <row r="52" spans="1:6" x14ac:dyDescent="0.45">
      <c r="A52" s="3" t="s">
        <v>217</v>
      </c>
      <c r="B52" s="3" t="s">
        <v>119</v>
      </c>
      <c r="C52" s="3" t="s">
        <v>264</v>
      </c>
      <c r="D52" s="101">
        <v>1212.2821629933367</v>
      </c>
      <c r="E52" s="101">
        <v>565.73167606355707</v>
      </c>
      <c r="F52" s="101">
        <v>646.55048692977959</v>
      </c>
    </row>
    <row r="53" spans="1:6" x14ac:dyDescent="0.45">
      <c r="A53" s="3" t="s">
        <v>217</v>
      </c>
      <c r="B53" s="3" t="s">
        <v>119</v>
      </c>
      <c r="C53" s="3" t="s">
        <v>265</v>
      </c>
      <c r="D53" s="101">
        <v>1974.2880940177197</v>
      </c>
      <c r="E53" s="101">
        <v>1270.0098850406384</v>
      </c>
      <c r="F53" s="101">
        <v>704.27820897708125</v>
      </c>
    </row>
    <row r="54" spans="1:6" x14ac:dyDescent="0.45">
      <c r="A54" s="2" t="s">
        <v>215</v>
      </c>
      <c r="B54" s="2" t="s">
        <v>147</v>
      </c>
      <c r="C54" s="2" t="s">
        <v>266</v>
      </c>
      <c r="D54" s="100">
        <v>14016.290913084864</v>
      </c>
      <c r="E54" s="100">
        <v>7169.783078274877</v>
      </c>
      <c r="F54" s="100">
        <v>6846.5078348099869</v>
      </c>
    </row>
    <row r="55" spans="1:6" x14ac:dyDescent="0.45">
      <c r="A55" s="3" t="s">
        <v>217</v>
      </c>
      <c r="B55" s="3" t="s">
        <v>147</v>
      </c>
      <c r="C55" s="3" t="s">
        <v>267</v>
      </c>
      <c r="D55" s="101">
        <v>3486.7544116570252</v>
      </c>
      <c r="E55" s="101">
        <v>1512.4663176393058</v>
      </c>
      <c r="F55" s="101">
        <v>1974.2880940177197</v>
      </c>
    </row>
    <row r="56" spans="1:6" x14ac:dyDescent="0.45">
      <c r="A56" s="3" t="s">
        <v>217</v>
      </c>
      <c r="B56" s="3" t="s">
        <v>147</v>
      </c>
      <c r="C56" s="3" t="s">
        <v>268</v>
      </c>
      <c r="D56" s="101">
        <v>4687.4910302409016</v>
      </c>
      <c r="E56" s="101">
        <v>2736.2940250421029</v>
      </c>
      <c r="F56" s="101">
        <v>1951.1970051987989</v>
      </c>
    </row>
    <row r="57" spans="1:6" x14ac:dyDescent="0.45">
      <c r="A57" s="3" t="s">
        <v>217</v>
      </c>
      <c r="B57" s="3" t="s">
        <v>147</v>
      </c>
      <c r="C57" s="3" t="s">
        <v>269</v>
      </c>
      <c r="D57" s="101">
        <v>946.73464157574858</v>
      </c>
      <c r="E57" s="101">
        <v>900.55246393790719</v>
      </c>
      <c r="F57" s="101">
        <v>46.182177637841392</v>
      </c>
    </row>
    <row r="58" spans="1:6" x14ac:dyDescent="0.45">
      <c r="A58" s="3" t="s">
        <v>217</v>
      </c>
      <c r="B58" s="3" t="s">
        <v>147</v>
      </c>
      <c r="C58" s="3" t="s">
        <v>270</v>
      </c>
      <c r="D58" s="101">
        <v>427.1851431500329</v>
      </c>
      <c r="E58" s="101">
        <v>277.09306582704841</v>
      </c>
      <c r="F58" s="101">
        <v>150.09207732298452</v>
      </c>
    </row>
    <row r="59" spans="1:6" x14ac:dyDescent="0.45">
      <c r="A59" s="3" t="s">
        <v>217</v>
      </c>
      <c r="B59" s="3" t="s">
        <v>147</v>
      </c>
      <c r="C59" s="3" t="s">
        <v>271</v>
      </c>
      <c r="D59" s="101">
        <v>2840.203924727246</v>
      </c>
      <c r="E59" s="101">
        <v>831.27919748114516</v>
      </c>
      <c r="F59" s="101">
        <v>2008.9247272461007</v>
      </c>
    </row>
    <row r="60" spans="1:6" x14ac:dyDescent="0.45">
      <c r="A60" s="3" t="s">
        <v>217</v>
      </c>
      <c r="B60" s="3" t="s">
        <v>147</v>
      </c>
      <c r="C60" s="3" t="s">
        <v>272</v>
      </c>
      <c r="D60" s="101">
        <v>1627.9217617339091</v>
      </c>
      <c r="E60" s="101">
        <v>912.09800834736757</v>
      </c>
      <c r="F60" s="101">
        <v>715.82375338654163</v>
      </c>
    </row>
    <row r="61" spans="1:6" x14ac:dyDescent="0.45">
      <c r="A61" s="2" t="s">
        <v>215</v>
      </c>
      <c r="B61" s="2" t="s">
        <v>150</v>
      </c>
      <c r="C61" s="2" t="s">
        <v>273</v>
      </c>
      <c r="D61" s="100">
        <v>20851.25320348539</v>
      </c>
      <c r="E61" s="100">
        <v>11499.362231822508</v>
      </c>
      <c r="F61" s="100">
        <v>9351.8909716628823</v>
      </c>
    </row>
    <row r="62" spans="1:6" x14ac:dyDescent="0.45">
      <c r="A62" s="3" t="s">
        <v>217</v>
      </c>
      <c r="B62" s="3" t="s">
        <v>150</v>
      </c>
      <c r="C62" s="3" t="s">
        <v>274</v>
      </c>
      <c r="D62" s="101">
        <v>8278.1553415830713</v>
      </c>
      <c r="E62" s="101">
        <v>5149.3128066193158</v>
      </c>
      <c r="F62" s="101">
        <v>3128.8425349637546</v>
      </c>
    </row>
    <row r="63" spans="1:6" x14ac:dyDescent="0.45">
      <c r="A63" s="3" t="s">
        <v>217</v>
      </c>
      <c r="B63" s="3" t="s">
        <v>150</v>
      </c>
      <c r="C63" s="3" t="s">
        <v>275</v>
      </c>
      <c r="D63" s="101">
        <v>5749.681115911254</v>
      </c>
      <c r="E63" s="101">
        <v>3267.3890678772786</v>
      </c>
      <c r="F63" s="101">
        <v>2482.2920480339753</v>
      </c>
    </row>
    <row r="64" spans="1:6" x14ac:dyDescent="0.45">
      <c r="A64" s="3" t="s">
        <v>217</v>
      </c>
      <c r="B64" s="3" t="s">
        <v>150</v>
      </c>
      <c r="C64" s="3" t="s">
        <v>276</v>
      </c>
      <c r="D64" s="101">
        <v>6823.4167459910659</v>
      </c>
      <c r="E64" s="101">
        <v>3082.6603573259131</v>
      </c>
      <c r="F64" s="101">
        <v>3740.7563886651533</v>
      </c>
    </row>
    <row r="65" spans="1:6" x14ac:dyDescent="0.45">
      <c r="A65" s="2" t="s">
        <v>215</v>
      </c>
      <c r="B65" s="2" t="s">
        <v>151</v>
      </c>
      <c r="C65" s="2" t="s">
        <v>277</v>
      </c>
      <c r="D65" s="100">
        <v>14431.930511825436</v>
      </c>
      <c r="E65" s="100">
        <v>5241.6771618949988</v>
      </c>
      <c r="F65" s="100">
        <v>9190.2533499304373</v>
      </c>
    </row>
    <row r="66" spans="1:6" x14ac:dyDescent="0.45">
      <c r="A66" s="3" t="s">
        <v>217</v>
      </c>
      <c r="B66" s="3" t="s">
        <v>151</v>
      </c>
      <c r="C66" s="3" t="s">
        <v>278</v>
      </c>
      <c r="D66" s="101">
        <v>2632.3841253569599</v>
      </c>
      <c r="E66" s="101">
        <v>1339.2831514974005</v>
      </c>
      <c r="F66" s="101">
        <v>1293.1009738595592</v>
      </c>
    </row>
    <row r="67" spans="1:6" x14ac:dyDescent="0.45">
      <c r="A67" s="3" t="s">
        <v>217</v>
      </c>
      <c r="B67" s="3" t="s">
        <v>151</v>
      </c>
      <c r="C67" s="3" t="s">
        <v>279</v>
      </c>
      <c r="D67" s="101">
        <v>4491.216775280076</v>
      </c>
      <c r="E67" s="101">
        <v>1096.8267188987331</v>
      </c>
      <c r="F67" s="101">
        <v>3394.3900563813427</v>
      </c>
    </row>
    <row r="68" spans="1:6" x14ac:dyDescent="0.45">
      <c r="A68" s="3" t="s">
        <v>217</v>
      </c>
      <c r="B68" s="3" t="s">
        <v>151</v>
      </c>
      <c r="C68" s="3" t="s">
        <v>280</v>
      </c>
      <c r="D68" s="101">
        <v>877.46137511898655</v>
      </c>
      <c r="E68" s="101">
        <v>230.91088818920699</v>
      </c>
      <c r="F68" s="101">
        <v>646.55048692977959</v>
      </c>
    </row>
    <row r="69" spans="1:6" x14ac:dyDescent="0.45">
      <c r="A69" s="3" t="s">
        <v>217</v>
      </c>
      <c r="B69" s="3" t="s">
        <v>151</v>
      </c>
      <c r="C69" s="3" t="s">
        <v>281</v>
      </c>
      <c r="D69" s="101">
        <v>3971.6672768543604</v>
      </c>
      <c r="E69" s="101">
        <v>1524.011862048766</v>
      </c>
      <c r="F69" s="101">
        <v>2447.6554148055943</v>
      </c>
    </row>
    <row r="70" spans="1:6" x14ac:dyDescent="0.45">
      <c r="A70" s="3" t="s">
        <v>217</v>
      </c>
      <c r="B70" s="3" t="s">
        <v>151</v>
      </c>
      <c r="C70" s="3" t="s">
        <v>282</v>
      </c>
      <c r="D70" s="101">
        <v>2459.2009592150544</v>
      </c>
      <c r="E70" s="101">
        <v>1050.6445412608919</v>
      </c>
      <c r="F70" s="101">
        <v>1408.5564179541625</v>
      </c>
    </row>
    <row r="71" spans="1:6" x14ac:dyDescent="0.45">
      <c r="A71" s="2" t="s">
        <v>215</v>
      </c>
      <c r="B71" s="2" t="s">
        <v>152</v>
      </c>
      <c r="C71" s="2" t="s">
        <v>283</v>
      </c>
      <c r="D71" s="100">
        <v>13542.923592296989</v>
      </c>
      <c r="E71" s="100">
        <v>6765.6890239437653</v>
      </c>
      <c r="F71" s="100">
        <v>6777.2345683532249</v>
      </c>
    </row>
    <row r="72" spans="1:6" x14ac:dyDescent="0.45">
      <c r="A72" s="3" t="s">
        <v>217</v>
      </c>
      <c r="B72" s="3" t="s">
        <v>152</v>
      </c>
      <c r="C72" s="3" t="s">
        <v>284</v>
      </c>
      <c r="D72" s="101">
        <v>4375.761331185472</v>
      </c>
      <c r="E72" s="101">
        <v>2540.0197700812769</v>
      </c>
      <c r="F72" s="101">
        <v>1835.7415611041954</v>
      </c>
    </row>
    <row r="73" spans="1:6" x14ac:dyDescent="0.45">
      <c r="A73" s="3" t="s">
        <v>217</v>
      </c>
      <c r="B73" s="3" t="s">
        <v>152</v>
      </c>
      <c r="C73" s="3" t="s">
        <v>285</v>
      </c>
      <c r="D73" s="101">
        <v>1708.7405726001316</v>
      </c>
      <c r="E73" s="101">
        <v>392.54850992165188</v>
      </c>
      <c r="F73" s="101">
        <v>1316.1920626784797</v>
      </c>
    </row>
    <row r="74" spans="1:6" x14ac:dyDescent="0.45">
      <c r="A74" s="3" t="s">
        <v>217</v>
      </c>
      <c r="B74" s="3" t="s">
        <v>152</v>
      </c>
      <c r="C74" s="3" t="s">
        <v>286</v>
      </c>
      <c r="D74" s="101">
        <v>4214.1237094530279</v>
      </c>
      <c r="E74" s="101">
        <v>2620.8385809474994</v>
      </c>
      <c r="F74" s="101">
        <v>1593.2851285055281</v>
      </c>
    </row>
    <row r="75" spans="1:6" x14ac:dyDescent="0.45">
      <c r="A75" s="3" t="s">
        <v>217</v>
      </c>
      <c r="B75" s="3" t="s">
        <v>152</v>
      </c>
      <c r="C75" s="3" t="s">
        <v>287</v>
      </c>
      <c r="D75" s="101">
        <v>3244.2979790583586</v>
      </c>
      <c r="E75" s="101">
        <v>1212.2821629933367</v>
      </c>
      <c r="F75" s="101">
        <v>2032.0158160650217</v>
      </c>
    </row>
    <row r="76" spans="1:6" x14ac:dyDescent="0.45">
      <c r="A76" s="2" t="s">
        <v>215</v>
      </c>
      <c r="B76" s="2" t="s">
        <v>153</v>
      </c>
      <c r="C76" s="2" t="s">
        <v>288</v>
      </c>
      <c r="D76" s="100">
        <v>49299.474628395692</v>
      </c>
      <c r="E76" s="100">
        <v>26785.663029948009</v>
      </c>
      <c r="F76" s="100">
        <v>22513.811598447679</v>
      </c>
    </row>
    <row r="77" spans="1:6" x14ac:dyDescent="0.45">
      <c r="A77" s="3" t="s">
        <v>217</v>
      </c>
      <c r="B77" s="3" t="s">
        <v>153</v>
      </c>
      <c r="C77" s="3" t="s">
        <v>289</v>
      </c>
      <c r="D77" s="101">
        <v>5853.5910155963966</v>
      </c>
      <c r="E77" s="101">
        <v>3937.0306436259789</v>
      </c>
      <c r="F77" s="101">
        <v>1916.5603719704179</v>
      </c>
    </row>
    <row r="78" spans="1:6" x14ac:dyDescent="0.45">
      <c r="A78" s="3" t="s">
        <v>217</v>
      </c>
      <c r="B78" s="3" t="s">
        <v>153</v>
      </c>
      <c r="C78" s="3" t="s">
        <v>290</v>
      </c>
      <c r="D78" s="101">
        <v>6453.9593248883357</v>
      </c>
      <c r="E78" s="101">
        <v>3255.8435234678186</v>
      </c>
      <c r="F78" s="101">
        <v>3198.1158014205166</v>
      </c>
    </row>
    <row r="79" spans="1:6" x14ac:dyDescent="0.45">
      <c r="A79" s="3" t="s">
        <v>217</v>
      </c>
      <c r="B79" s="3" t="s">
        <v>153</v>
      </c>
      <c r="C79" s="3" t="s">
        <v>291</v>
      </c>
      <c r="D79" s="101">
        <v>9086.3434502452947</v>
      </c>
      <c r="E79" s="101">
        <v>5183.9494398476963</v>
      </c>
      <c r="F79" s="101">
        <v>3902.3940103975979</v>
      </c>
    </row>
    <row r="80" spans="1:6" x14ac:dyDescent="0.45">
      <c r="A80" s="3" t="s">
        <v>217</v>
      </c>
      <c r="B80" s="3" t="s">
        <v>153</v>
      </c>
      <c r="C80" s="3" t="s">
        <v>292</v>
      </c>
      <c r="D80" s="101">
        <v>6292.3217031558906</v>
      </c>
      <c r="E80" s="101">
        <v>3890.8484659881378</v>
      </c>
      <c r="F80" s="101">
        <v>2401.4732371677524</v>
      </c>
    </row>
    <row r="81" spans="1:6" x14ac:dyDescent="0.45">
      <c r="A81" s="3" t="s">
        <v>217</v>
      </c>
      <c r="B81" s="3" t="s">
        <v>153</v>
      </c>
      <c r="C81" s="3" t="s">
        <v>293</v>
      </c>
      <c r="D81" s="101">
        <v>2770.9306582704839</v>
      </c>
      <c r="E81" s="101">
        <v>1016.0079080325108</v>
      </c>
      <c r="F81" s="101">
        <v>1754.9227502379729</v>
      </c>
    </row>
    <row r="82" spans="1:6" x14ac:dyDescent="0.45">
      <c r="A82" s="3" t="s">
        <v>217</v>
      </c>
      <c r="B82" s="3" t="s">
        <v>153</v>
      </c>
      <c r="C82" s="3" t="s">
        <v>294</v>
      </c>
      <c r="D82" s="101">
        <v>6523.2325913450968</v>
      </c>
      <c r="E82" s="101">
        <v>4837.5831075638862</v>
      </c>
      <c r="F82" s="101">
        <v>1685.6494837812108</v>
      </c>
    </row>
    <row r="83" spans="1:6" x14ac:dyDescent="0.45">
      <c r="A83" s="3" t="s">
        <v>217</v>
      </c>
      <c r="B83" s="3" t="s">
        <v>153</v>
      </c>
      <c r="C83" s="3" t="s">
        <v>295</v>
      </c>
      <c r="D83" s="101">
        <v>4618.2177637841396</v>
      </c>
      <c r="E83" s="101">
        <v>1524.011862048766</v>
      </c>
      <c r="F83" s="101">
        <v>3094.2059017353736</v>
      </c>
    </row>
    <row r="84" spans="1:6" x14ac:dyDescent="0.45">
      <c r="A84" s="3" t="s">
        <v>217</v>
      </c>
      <c r="B84" s="3" t="s">
        <v>153</v>
      </c>
      <c r="C84" s="3" t="s">
        <v>296</v>
      </c>
      <c r="D84" s="101">
        <v>4329.579153547631</v>
      </c>
      <c r="E84" s="101">
        <v>1651.0128505528298</v>
      </c>
      <c r="F84" s="101">
        <v>2678.5663029948009</v>
      </c>
    </row>
    <row r="85" spans="1:6" x14ac:dyDescent="0.45">
      <c r="A85" s="3" t="s">
        <v>217</v>
      </c>
      <c r="B85" s="3" t="s">
        <v>153</v>
      </c>
      <c r="C85" s="3" t="s">
        <v>297</v>
      </c>
      <c r="D85" s="101">
        <v>2990.2960020502305</v>
      </c>
      <c r="E85" s="101">
        <v>1489.375228820385</v>
      </c>
      <c r="F85" s="101">
        <v>1500.9207732298455</v>
      </c>
    </row>
    <row r="86" spans="1:6" x14ac:dyDescent="0.45">
      <c r="A86" s="3" t="s">
        <v>217</v>
      </c>
      <c r="B86" s="3" t="s">
        <v>153</v>
      </c>
      <c r="C86" s="3" t="s">
        <v>298</v>
      </c>
      <c r="D86" s="101">
        <v>381.00296551219151</v>
      </c>
      <c r="E86" s="101">
        <v>0</v>
      </c>
      <c r="F86" s="101">
        <v>381.00296551219151</v>
      </c>
    </row>
    <row r="87" spans="1:6" x14ac:dyDescent="0.45">
      <c r="A87" s="2" t="s">
        <v>215</v>
      </c>
      <c r="B87" s="2" t="s">
        <v>154</v>
      </c>
      <c r="C87" s="2" t="s">
        <v>299</v>
      </c>
      <c r="D87" s="100">
        <v>40894.318298308557</v>
      </c>
      <c r="E87" s="100">
        <v>18495.962143955479</v>
      </c>
      <c r="F87" s="100">
        <v>22398.356154353078</v>
      </c>
    </row>
    <row r="88" spans="1:6" x14ac:dyDescent="0.45">
      <c r="A88" s="3" t="s">
        <v>217</v>
      </c>
      <c r="B88" s="3" t="s">
        <v>154</v>
      </c>
      <c r="C88" s="3" t="s">
        <v>300</v>
      </c>
      <c r="D88" s="101">
        <v>6338.5038807937308</v>
      </c>
      <c r="E88" s="101">
        <v>2262.9267042542283</v>
      </c>
      <c r="F88" s="101">
        <v>4075.5771765395029</v>
      </c>
    </row>
    <row r="89" spans="1:6" x14ac:dyDescent="0.45">
      <c r="A89" s="3" t="s">
        <v>217</v>
      </c>
      <c r="B89" s="3" t="s">
        <v>154</v>
      </c>
      <c r="C89" s="3" t="s">
        <v>301</v>
      </c>
      <c r="D89" s="101">
        <v>11603.272131507651</v>
      </c>
      <c r="E89" s="101">
        <v>5899.7731932342385</v>
      </c>
      <c r="F89" s="101">
        <v>5703.498938273412</v>
      </c>
    </row>
    <row r="90" spans="1:6" x14ac:dyDescent="0.45">
      <c r="A90" s="3" t="s">
        <v>217</v>
      </c>
      <c r="B90" s="3" t="s">
        <v>154</v>
      </c>
      <c r="C90" s="3" t="s">
        <v>302</v>
      </c>
      <c r="D90" s="101">
        <v>10171.624624734566</v>
      </c>
      <c r="E90" s="101">
        <v>4733.6732078787427</v>
      </c>
      <c r="F90" s="101">
        <v>5437.9514168558244</v>
      </c>
    </row>
    <row r="91" spans="1:6" x14ac:dyDescent="0.45">
      <c r="A91" s="3" t="s">
        <v>217</v>
      </c>
      <c r="B91" s="3" t="s">
        <v>154</v>
      </c>
      <c r="C91" s="3" t="s">
        <v>303</v>
      </c>
      <c r="D91" s="101">
        <v>4387.3068755949325</v>
      </c>
      <c r="E91" s="101">
        <v>1096.8267188987331</v>
      </c>
      <c r="F91" s="101">
        <v>3290.4801566961996</v>
      </c>
    </row>
    <row r="92" spans="1:6" x14ac:dyDescent="0.45">
      <c r="A92" s="3" t="s">
        <v>217</v>
      </c>
      <c r="B92" s="3" t="s">
        <v>154</v>
      </c>
      <c r="C92" s="3" t="s">
        <v>304</v>
      </c>
      <c r="D92" s="101">
        <v>1893.4692831514972</v>
      </c>
      <c r="E92" s="101">
        <v>1246.9187962217177</v>
      </c>
      <c r="F92" s="101">
        <v>646.55048692977959</v>
      </c>
    </row>
    <row r="93" spans="1:6" x14ac:dyDescent="0.45">
      <c r="A93" s="3" t="s">
        <v>217</v>
      </c>
      <c r="B93" s="3" t="s">
        <v>154</v>
      </c>
      <c r="C93" s="3" t="s">
        <v>305</v>
      </c>
      <c r="D93" s="101">
        <v>1350.828695906861</v>
      </c>
      <c r="E93" s="101">
        <v>623.45939811085884</v>
      </c>
      <c r="F93" s="101">
        <v>727.369297796002</v>
      </c>
    </row>
    <row r="94" spans="1:6" x14ac:dyDescent="0.45">
      <c r="A94" s="3" t="s">
        <v>217</v>
      </c>
      <c r="B94" s="3" t="s">
        <v>154</v>
      </c>
      <c r="C94" s="3" t="s">
        <v>306</v>
      </c>
      <c r="D94" s="101">
        <v>1096.8267188987334</v>
      </c>
      <c r="E94" s="101">
        <v>611.91385370139858</v>
      </c>
      <c r="F94" s="101">
        <v>484.91286519733467</v>
      </c>
    </row>
    <row r="95" spans="1:6" x14ac:dyDescent="0.45">
      <c r="A95" s="3" t="s">
        <v>217</v>
      </c>
      <c r="B95" s="3" t="s">
        <v>154</v>
      </c>
      <c r="C95" s="3" t="s">
        <v>307</v>
      </c>
      <c r="D95" s="101">
        <v>2205.1989822069268</v>
      </c>
      <c r="E95" s="101">
        <v>1593.2851285055281</v>
      </c>
      <c r="F95" s="101">
        <v>611.91385370139858</v>
      </c>
    </row>
    <row r="96" spans="1:6" x14ac:dyDescent="0.45">
      <c r="A96" s="3" t="s">
        <v>217</v>
      </c>
      <c r="B96" s="3" t="s">
        <v>154</v>
      </c>
      <c r="C96" s="3" t="s">
        <v>308</v>
      </c>
      <c r="D96" s="101">
        <v>1847.2871055136559</v>
      </c>
      <c r="E96" s="101">
        <v>427.18514315003296</v>
      </c>
      <c r="F96" s="101">
        <v>1420.101962363623</v>
      </c>
    </row>
    <row r="97" spans="1:6" x14ac:dyDescent="0.45">
      <c r="A97" s="2" t="s">
        <v>215</v>
      </c>
      <c r="B97" s="2" t="s">
        <v>155</v>
      </c>
      <c r="C97" s="2" t="s">
        <v>309</v>
      </c>
      <c r="D97" s="100">
        <v>93045.542395840952</v>
      </c>
      <c r="E97" s="100">
        <v>69238.629823533716</v>
      </c>
      <c r="F97" s="100">
        <v>23806.912572307239</v>
      </c>
    </row>
    <row r="98" spans="1:6" x14ac:dyDescent="0.45">
      <c r="A98" s="3" t="s">
        <v>217</v>
      </c>
      <c r="B98" s="3" t="s">
        <v>155</v>
      </c>
      <c r="C98" s="3" t="s">
        <v>310</v>
      </c>
      <c r="D98" s="101">
        <v>10979.812733396793</v>
      </c>
      <c r="E98" s="101">
        <v>10460.263234971077</v>
      </c>
      <c r="F98" s="101">
        <v>519.54949842571568</v>
      </c>
    </row>
    <row r="99" spans="1:6" x14ac:dyDescent="0.45">
      <c r="A99" s="3" t="s">
        <v>217</v>
      </c>
      <c r="B99" s="3" t="s">
        <v>155</v>
      </c>
      <c r="C99" s="3" t="s">
        <v>311</v>
      </c>
      <c r="D99" s="101">
        <v>5472.5880500842059</v>
      </c>
      <c r="E99" s="101">
        <v>4502.7623196895365</v>
      </c>
      <c r="F99" s="101">
        <v>969.82573039466934</v>
      </c>
    </row>
    <row r="100" spans="1:6" x14ac:dyDescent="0.45">
      <c r="A100" s="3" t="s">
        <v>217</v>
      </c>
      <c r="B100" s="3" t="s">
        <v>155</v>
      </c>
      <c r="C100" s="3" t="s">
        <v>312</v>
      </c>
      <c r="D100" s="101">
        <v>10760.447389617046</v>
      </c>
      <c r="E100" s="101">
        <v>8405.1563300871348</v>
      </c>
      <c r="F100" s="101">
        <v>2355.2910595299113</v>
      </c>
    </row>
    <row r="101" spans="1:6" x14ac:dyDescent="0.45">
      <c r="A101" s="3" t="s">
        <v>217</v>
      </c>
      <c r="B101" s="3" t="s">
        <v>155</v>
      </c>
      <c r="C101" s="3" t="s">
        <v>313</v>
      </c>
      <c r="D101" s="101">
        <v>9063.2523614263737</v>
      </c>
      <c r="E101" s="101">
        <v>7493.0583217397671</v>
      </c>
      <c r="F101" s="101">
        <v>1570.1940396866075</v>
      </c>
    </row>
    <row r="102" spans="1:6" x14ac:dyDescent="0.45">
      <c r="A102" s="3" t="s">
        <v>217</v>
      </c>
      <c r="B102" s="3" t="s">
        <v>155</v>
      </c>
      <c r="C102" s="3" t="s">
        <v>314</v>
      </c>
      <c r="D102" s="101">
        <v>11730.273120011716</v>
      </c>
      <c r="E102" s="101">
        <v>10183.170169144028</v>
      </c>
      <c r="F102" s="101">
        <v>1547.1029508676868</v>
      </c>
    </row>
    <row r="103" spans="1:6" x14ac:dyDescent="0.45">
      <c r="A103" s="3" t="s">
        <v>217</v>
      </c>
      <c r="B103" s="3" t="s">
        <v>155</v>
      </c>
      <c r="C103" s="3" t="s">
        <v>315</v>
      </c>
      <c r="D103" s="101">
        <v>7377.6028776451631</v>
      </c>
      <c r="E103" s="101">
        <v>4098.6682653584239</v>
      </c>
      <c r="F103" s="101">
        <v>3278.9346122867391</v>
      </c>
    </row>
    <row r="104" spans="1:6" x14ac:dyDescent="0.45">
      <c r="A104" s="3" t="s">
        <v>217</v>
      </c>
      <c r="B104" s="3" t="s">
        <v>155</v>
      </c>
      <c r="C104" s="3" t="s">
        <v>316</v>
      </c>
      <c r="D104" s="101">
        <v>10102.351358277805</v>
      </c>
      <c r="E104" s="101">
        <v>5888.227648824778</v>
      </c>
      <c r="F104" s="101">
        <v>4214.123709453027</v>
      </c>
    </row>
    <row r="105" spans="1:6" x14ac:dyDescent="0.45">
      <c r="A105" s="3" t="s">
        <v>217</v>
      </c>
      <c r="B105" s="3" t="s">
        <v>155</v>
      </c>
      <c r="C105" s="3" t="s">
        <v>317</v>
      </c>
      <c r="D105" s="101">
        <v>27536.123416562928</v>
      </c>
      <c r="E105" s="101">
        <v>18184.232444900048</v>
      </c>
      <c r="F105" s="101">
        <v>9351.8909716628823</v>
      </c>
    </row>
    <row r="106" spans="1:6" x14ac:dyDescent="0.45">
      <c r="A106" s="3" t="s">
        <v>217</v>
      </c>
      <c r="B106" s="3" t="s">
        <v>155</v>
      </c>
      <c r="C106" s="3" t="s">
        <v>318</v>
      </c>
      <c r="D106" s="101">
        <v>23.091088818920696</v>
      </c>
      <c r="E106" s="101">
        <v>23.091088818920696</v>
      </c>
      <c r="F106" s="101">
        <v>0</v>
      </c>
    </row>
    <row r="107" spans="1:6" x14ac:dyDescent="0.45">
      <c r="A107" s="2" t="s">
        <v>215</v>
      </c>
      <c r="B107" s="2" t="s">
        <v>156</v>
      </c>
      <c r="C107" s="2" t="s">
        <v>319</v>
      </c>
      <c r="D107" s="100">
        <v>56711.714139269228</v>
      </c>
      <c r="E107" s="100">
        <v>34959.908471845934</v>
      </c>
      <c r="F107" s="100">
        <v>21751.805667423298</v>
      </c>
    </row>
    <row r="108" spans="1:6" x14ac:dyDescent="0.45">
      <c r="A108" s="3" t="s">
        <v>217</v>
      </c>
      <c r="B108" s="3" t="s">
        <v>156</v>
      </c>
      <c r="C108" s="3" t="s">
        <v>320</v>
      </c>
      <c r="D108" s="101">
        <v>9398.0731493007243</v>
      </c>
      <c r="E108" s="101">
        <v>6234.5939811085882</v>
      </c>
      <c r="F108" s="101">
        <v>3163.4791681921356</v>
      </c>
    </row>
    <row r="109" spans="1:6" x14ac:dyDescent="0.45">
      <c r="A109" s="3" t="s">
        <v>217</v>
      </c>
      <c r="B109" s="3" t="s">
        <v>156</v>
      </c>
      <c r="C109" s="3" t="s">
        <v>321</v>
      </c>
      <c r="D109" s="101">
        <v>2713.202936223182</v>
      </c>
      <c r="E109" s="101">
        <v>669.64157574870023</v>
      </c>
      <c r="F109" s="101">
        <v>2043.5613604744817</v>
      </c>
    </row>
    <row r="110" spans="1:6" x14ac:dyDescent="0.45">
      <c r="A110" s="3" t="s">
        <v>217</v>
      </c>
      <c r="B110" s="3" t="s">
        <v>156</v>
      </c>
      <c r="C110" s="3" t="s">
        <v>322</v>
      </c>
      <c r="D110" s="101">
        <v>7100.5098118181158</v>
      </c>
      <c r="E110" s="101">
        <v>2135.9257157501647</v>
      </c>
      <c r="F110" s="101">
        <v>4964.5840960679507</v>
      </c>
    </row>
    <row r="111" spans="1:6" x14ac:dyDescent="0.45">
      <c r="A111" s="3" t="s">
        <v>217</v>
      </c>
      <c r="B111" s="3" t="s">
        <v>156</v>
      </c>
      <c r="C111" s="3" t="s">
        <v>323</v>
      </c>
      <c r="D111" s="101">
        <v>9351.8909716628823</v>
      </c>
      <c r="E111" s="101">
        <v>7008.1454565424319</v>
      </c>
      <c r="F111" s="101">
        <v>2343.7455151204508</v>
      </c>
    </row>
    <row r="112" spans="1:6" x14ac:dyDescent="0.45">
      <c r="A112" s="3" t="s">
        <v>217</v>
      </c>
      <c r="B112" s="3" t="s">
        <v>156</v>
      </c>
      <c r="C112" s="3" t="s">
        <v>324</v>
      </c>
      <c r="D112" s="101">
        <v>1639.4673061433696</v>
      </c>
      <c r="E112" s="101">
        <v>1593.2851285055281</v>
      </c>
      <c r="F112" s="101">
        <v>46.182177637841392</v>
      </c>
    </row>
    <row r="113" spans="1:6" x14ac:dyDescent="0.45">
      <c r="A113" s="3" t="s">
        <v>217</v>
      </c>
      <c r="B113" s="3" t="s">
        <v>156</v>
      </c>
      <c r="C113" s="3" t="s">
        <v>325</v>
      </c>
      <c r="D113" s="101">
        <v>26508.569964120961</v>
      </c>
      <c r="E113" s="101">
        <v>17318.316614190524</v>
      </c>
      <c r="F113" s="101">
        <v>9190.2533499304373</v>
      </c>
    </row>
    <row r="114" spans="1:6" x14ac:dyDescent="0.45">
      <c r="A114" s="2" t="s">
        <v>215</v>
      </c>
      <c r="B114" s="2" t="s">
        <v>157</v>
      </c>
      <c r="C114" s="2" t="s">
        <v>326</v>
      </c>
      <c r="D114" s="100">
        <v>16417.764150252617</v>
      </c>
      <c r="E114" s="100">
        <v>8462.8840521344355</v>
      </c>
      <c r="F114" s="100">
        <v>7954.8800981181812</v>
      </c>
    </row>
    <row r="115" spans="1:6" x14ac:dyDescent="0.45">
      <c r="A115" s="3" t="s">
        <v>217</v>
      </c>
      <c r="B115" s="3" t="s">
        <v>157</v>
      </c>
      <c r="C115" s="3" t="s">
        <v>327</v>
      </c>
      <c r="D115" s="101">
        <v>1431.6475067730833</v>
      </c>
      <c r="E115" s="101">
        <v>588.82276488247783</v>
      </c>
      <c r="F115" s="101">
        <v>842.82474189060542</v>
      </c>
    </row>
    <row r="116" spans="1:6" x14ac:dyDescent="0.45">
      <c r="A116" s="3" t="s">
        <v>217</v>
      </c>
      <c r="B116" s="3" t="s">
        <v>157</v>
      </c>
      <c r="C116" s="3" t="s">
        <v>328</v>
      </c>
      <c r="D116" s="101">
        <v>6500.1415025261758</v>
      </c>
      <c r="E116" s="101">
        <v>2459.2009592150544</v>
      </c>
      <c r="F116" s="101">
        <v>4040.9405433111219</v>
      </c>
    </row>
    <row r="117" spans="1:6" x14ac:dyDescent="0.45">
      <c r="A117" s="3" t="s">
        <v>217</v>
      </c>
      <c r="B117" s="3" t="s">
        <v>157</v>
      </c>
      <c r="C117" s="3" t="s">
        <v>329</v>
      </c>
      <c r="D117" s="101">
        <v>2020.4702716555612</v>
      </c>
      <c r="E117" s="101">
        <v>311.72969905542942</v>
      </c>
      <c r="F117" s="101">
        <v>1708.7405726001318</v>
      </c>
    </row>
    <row r="118" spans="1:6" x14ac:dyDescent="0.45">
      <c r="A118" s="3" t="s">
        <v>217</v>
      </c>
      <c r="B118" s="3" t="s">
        <v>157</v>
      </c>
      <c r="C118" s="3" t="s">
        <v>330</v>
      </c>
      <c r="D118" s="101">
        <v>3151.9336237826756</v>
      </c>
      <c r="E118" s="101">
        <v>2874.840557955627</v>
      </c>
      <c r="F118" s="101">
        <v>277.09306582704841</v>
      </c>
    </row>
    <row r="119" spans="1:6" x14ac:dyDescent="0.45">
      <c r="A119" s="3" t="s">
        <v>217</v>
      </c>
      <c r="B119" s="3" t="s">
        <v>157</v>
      </c>
      <c r="C119" s="3" t="s">
        <v>331</v>
      </c>
      <c r="D119" s="101">
        <v>1050.6445412608919</v>
      </c>
      <c r="E119" s="101">
        <v>773.55147543384339</v>
      </c>
      <c r="F119" s="101">
        <v>277.09306582704841</v>
      </c>
    </row>
    <row r="120" spans="1:6" x14ac:dyDescent="0.45">
      <c r="A120" s="3" t="s">
        <v>217</v>
      </c>
      <c r="B120" s="3" t="s">
        <v>157</v>
      </c>
      <c r="C120" s="3" t="s">
        <v>332</v>
      </c>
      <c r="D120" s="101">
        <v>1905.0148275609577</v>
      </c>
      <c r="E120" s="101">
        <v>1096.8267188987331</v>
      </c>
      <c r="F120" s="101">
        <v>808.18810866222441</v>
      </c>
    </row>
    <row r="121" spans="1:6" x14ac:dyDescent="0.45">
      <c r="A121" s="3" t="s">
        <v>217</v>
      </c>
      <c r="B121" s="3" t="s">
        <v>157</v>
      </c>
      <c r="C121" s="3" t="s">
        <v>333</v>
      </c>
      <c r="D121" s="101">
        <v>357.91187669327081</v>
      </c>
      <c r="E121" s="101">
        <v>357.91187669327081</v>
      </c>
      <c r="F121" s="101">
        <v>0</v>
      </c>
    </row>
    <row r="122" spans="1:6" x14ac:dyDescent="0.45">
      <c r="A122" s="2" t="s">
        <v>215</v>
      </c>
      <c r="B122" s="2" t="s">
        <v>158</v>
      </c>
      <c r="C122" s="2" t="s">
        <v>334</v>
      </c>
      <c r="D122" s="100">
        <v>7712.4236655195127</v>
      </c>
      <c r="E122" s="100">
        <v>3798.4841107124548</v>
      </c>
      <c r="F122" s="100">
        <v>3913.9395548070584</v>
      </c>
    </row>
    <row r="123" spans="1:6" x14ac:dyDescent="0.45">
      <c r="A123" s="3" t="s">
        <v>217</v>
      </c>
      <c r="B123" s="3" t="s">
        <v>158</v>
      </c>
      <c r="C123" s="3" t="s">
        <v>335</v>
      </c>
      <c r="D123" s="101">
        <v>854.3702863000658</v>
      </c>
      <c r="E123" s="101">
        <v>577.27722047301745</v>
      </c>
      <c r="F123" s="101">
        <v>277.09306582704841</v>
      </c>
    </row>
    <row r="124" spans="1:6" x14ac:dyDescent="0.45">
      <c r="A124" s="3" t="s">
        <v>217</v>
      </c>
      <c r="B124" s="3" t="s">
        <v>158</v>
      </c>
      <c r="C124" s="3" t="s">
        <v>336</v>
      </c>
      <c r="D124" s="101">
        <v>3879.3029215786773</v>
      </c>
      <c r="E124" s="101">
        <v>2239.8356154353078</v>
      </c>
      <c r="F124" s="101">
        <v>1639.4673061433696</v>
      </c>
    </row>
    <row r="125" spans="1:6" x14ac:dyDescent="0.45">
      <c r="A125" s="3" t="s">
        <v>217</v>
      </c>
      <c r="B125" s="3" t="s">
        <v>158</v>
      </c>
      <c r="C125" s="3" t="s">
        <v>337</v>
      </c>
      <c r="D125" s="101">
        <v>2193.6534377974663</v>
      </c>
      <c r="E125" s="101">
        <v>565.73167606355707</v>
      </c>
      <c r="F125" s="101">
        <v>1627.9217617339093</v>
      </c>
    </row>
    <row r="126" spans="1:6" x14ac:dyDescent="0.45">
      <c r="A126" s="3" t="s">
        <v>217</v>
      </c>
      <c r="B126" s="3" t="s">
        <v>158</v>
      </c>
      <c r="C126" s="3" t="s">
        <v>338</v>
      </c>
      <c r="D126" s="101">
        <v>785.09701984330377</v>
      </c>
      <c r="E126" s="101">
        <v>415.63959874057258</v>
      </c>
      <c r="F126" s="101">
        <v>369.45742110273113</v>
      </c>
    </row>
    <row r="127" spans="1:6" x14ac:dyDescent="0.45">
      <c r="A127" s="2" t="s">
        <v>215</v>
      </c>
      <c r="B127" s="2" t="s">
        <v>159</v>
      </c>
      <c r="C127" s="2" t="s">
        <v>339</v>
      </c>
      <c r="D127" s="100">
        <v>8324.3375192209114</v>
      </c>
      <c r="E127" s="100">
        <v>4779.8553855165846</v>
      </c>
      <c r="F127" s="100">
        <v>3544.4821337043272</v>
      </c>
    </row>
    <row r="128" spans="1:6" x14ac:dyDescent="0.45">
      <c r="A128" s="3" t="s">
        <v>217</v>
      </c>
      <c r="B128" s="3" t="s">
        <v>159</v>
      </c>
      <c r="C128" s="3" t="s">
        <v>340</v>
      </c>
      <c r="D128" s="101">
        <v>2089.7435381123232</v>
      </c>
      <c r="E128" s="101">
        <v>1651.0128505528298</v>
      </c>
      <c r="F128" s="101">
        <v>438.73068755949322</v>
      </c>
    </row>
    <row r="129" spans="1:6" x14ac:dyDescent="0.45">
      <c r="A129" s="3" t="s">
        <v>217</v>
      </c>
      <c r="B129" s="3" t="s">
        <v>159</v>
      </c>
      <c r="C129" s="3" t="s">
        <v>341</v>
      </c>
      <c r="D129" s="101">
        <v>5103.1306289814738</v>
      </c>
      <c r="E129" s="101">
        <v>2401.4732371677524</v>
      </c>
      <c r="F129" s="101">
        <v>2701.6573918137215</v>
      </c>
    </row>
    <row r="130" spans="1:6" x14ac:dyDescent="0.45">
      <c r="A130" s="3" t="s">
        <v>217</v>
      </c>
      <c r="B130" s="3" t="s">
        <v>159</v>
      </c>
      <c r="C130" s="3" t="s">
        <v>342</v>
      </c>
      <c r="D130" s="101">
        <v>877.46137511898655</v>
      </c>
      <c r="E130" s="101">
        <v>473.36732078787429</v>
      </c>
      <c r="F130" s="101">
        <v>404.0940543311122</v>
      </c>
    </row>
    <row r="131" spans="1:6" x14ac:dyDescent="0.45">
      <c r="A131" s="3" t="s">
        <v>217</v>
      </c>
      <c r="B131" s="3" t="s">
        <v>159</v>
      </c>
      <c r="C131" s="3" t="s">
        <v>343</v>
      </c>
      <c r="D131" s="101">
        <v>254.00197700812771</v>
      </c>
      <c r="E131" s="101">
        <v>254.00197700812771</v>
      </c>
      <c r="F131" s="101">
        <v>0</v>
      </c>
    </row>
    <row r="132" spans="1:6" x14ac:dyDescent="0.45">
      <c r="A132" s="2" t="s">
        <v>215</v>
      </c>
      <c r="B132" s="2" t="s">
        <v>160</v>
      </c>
      <c r="C132" s="2" t="s">
        <v>344</v>
      </c>
      <c r="D132" s="100">
        <v>5322.4959727612213</v>
      </c>
      <c r="E132" s="100">
        <v>3775.3930218935343</v>
      </c>
      <c r="F132" s="100">
        <v>1547.1029508676868</v>
      </c>
    </row>
    <row r="133" spans="1:6" x14ac:dyDescent="0.45">
      <c r="A133" s="3" t="s">
        <v>217</v>
      </c>
      <c r="B133" s="3" t="s">
        <v>160</v>
      </c>
      <c r="C133" s="3" t="s">
        <v>345</v>
      </c>
      <c r="D133" s="101">
        <v>4560.4900417368381</v>
      </c>
      <c r="E133" s="101">
        <v>3325.1167899245806</v>
      </c>
      <c r="F133" s="101">
        <v>1235.3732518122574</v>
      </c>
    </row>
    <row r="134" spans="1:6" x14ac:dyDescent="0.45">
      <c r="A134" s="3" t="s">
        <v>217</v>
      </c>
      <c r="B134" s="3" t="s">
        <v>160</v>
      </c>
      <c r="C134" s="3" t="s">
        <v>346</v>
      </c>
      <c r="D134" s="101">
        <v>762.00593102438302</v>
      </c>
      <c r="E134" s="101">
        <v>450.2762319689536</v>
      </c>
      <c r="F134" s="101">
        <v>311.72969905542942</v>
      </c>
    </row>
    <row r="135" spans="1:6" x14ac:dyDescent="0.45">
      <c r="A135" s="2" t="s">
        <v>215</v>
      </c>
      <c r="B135" s="2" t="s">
        <v>161</v>
      </c>
      <c r="C135" s="2" t="s">
        <v>347</v>
      </c>
      <c r="D135" s="100">
        <v>5541.8613165409679</v>
      </c>
      <c r="E135" s="100">
        <v>3925.4850992165188</v>
      </c>
      <c r="F135" s="100">
        <v>1616.3762173244488</v>
      </c>
    </row>
    <row r="136" spans="1:6" x14ac:dyDescent="0.45">
      <c r="A136" s="3" t="s">
        <v>217</v>
      </c>
      <c r="B136" s="3" t="s">
        <v>161</v>
      </c>
      <c r="C136" s="3" t="s">
        <v>348</v>
      </c>
      <c r="D136" s="101">
        <v>4306.48806472871</v>
      </c>
      <c r="E136" s="101">
        <v>2690.1118474042614</v>
      </c>
      <c r="F136" s="101">
        <v>1616.3762173244488</v>
      </c>
    </row>
    <row r="137" spans="1:6" x14ac:dyDescent="0.45">
      <c r="A137" s="3" t="s">
        <v>217</v>
      </c>
      <c r="B137" s="3" t="s">
        <v>161</v>
      </c>
      <c r="C137" s="3" t="s">
        <v>349</v>
      </c>
      <c r="D137" s="101">
        <v>1235.3732518122572</v>
      </c>
      <c r="E137" s="101">
        <v>1235.3732518122572</v>
      </c>
      <c r="F137" s="101">
        <v>0</v>
      </c>
    </row>
    <row r="138" spans="1:6" x14ac:dyDescent="0.45">
      <c r="A138" s="2" t="s">
        <v>215</v>
      </c>
      <c r="B138" s="2" t="s">
        <v>162</v>
      </c>
      <c r="C138" s="2" t="s">
        <v>350</v>
      </c>
      <c r="D138" s="100">
        <v>14893.75228820385</v>
      </c>
      <c r="E138" s="100">
        <v>10933.630555758951</v>
      </c>
      <c r="F138" s="100">
        <v>3960.1217324448999</v>
      </c>
    </row>
    <row r="139" spans="1:6" x14ac:dyDescent="0.45">
      <c r="A139" s="3" t="s">
        <v>217</v>
      </c>
      <c r="B139" s="3" t="s">
        <v>162</v>
      </c>
      <c r="C139" s="3" t="s">
        <v>351</v>
      </c>
      <c r="D139" s="101">
        <v>1604.8306729149886</v>
      </c>
      <c r="E139" s="101">
        <v>1350.8286959068607</v>
      </c>
      <c r="F139" s="101">
        <v>254.00197700812771</v>
      </c>
    </row>
    <row r="140" spans="1:6" x14ac:dyDescent="0.45">
      <c r="A140" s="3" t="s">
        <v>217</v>
      </c>
      <c r="B140" s="3" t="s">
        <v>162</v>
      </c>
      <c r="C140" s="3" t="s">
        <v>352</v>
      </c>
      <c r="D140" s="101">
        <v>1177.6455297649557</v>
      </c>
      <c r="E140" s="101">
        <v>750.46038661492275</v>
      </c>
      <c r="F140" s="101">
        <v>427.18514315003296</v>
      </c>
    </row>
    <row r="141" spans="1:6" x14ac:dyDescent="0.45">
      <c r="A141" s="3" t="s">
        <v>217</v>
      </c>
      <c r="B141" s="3" t="s">
        <v>162</v>
      </c>
      <c r="C141" s="3" t="s">
        <v>353</v>
      </c>
      <c r="D141" s="101">
        <v>1547.1029508676868</v>
      </c>
      <c r="E141" s="101">
        <v>900.55246393790719</v>
      </c>
      <c r="F141" s="101">
        <v>646.55048692977959</v>
      </c>
    </row>
    <row r="142" spans="1:6" x14ac:dyDescent="0.45">
      <c r="A142" s="3" t="s">
        <v>217</v>
      </c>
      <c r="B142" s="3" t="s">
        <v>162</v>
      </c>
      <c r="C142" s="3" t="s">
        <v>354</v>
      </c>
      <c r="D142" s="101">
        <v>1327.7376070879402</v>
      </c>
      <c r="E142" s="101">
        <v>773.55147543384339</v>
      </c>
      <c r="F142" s="101">
        <v>554.18613165409681</v>
      </c>
    </row>
    <row r="143" spans="1:6" x14ac:dyDescent="0.45">
      <c r="A143" s="3" t="s">
        <v>217</v>
      </c>
      <c r="B143" s="3" t="s">
        <v>162</v>
      </c>
      <c r="C143" s="3" t="s">
        <v>355</v>
      </c>
      <c r="D143" s="101">
        <v>1177.6455297649557</v>
      </c>
      <c r="E143" s="101">
        <v>1177.6455297649557</v>
      </c>
      <c r="F143" s="101">
        <v>0</v>
      </c>
    </row>
    <row r="144" spans="1:6" x14ac:dyDescent="0.45">
      <c r="A144" s="3" t="s">
        <v>217</v>
      </c>
      <c r="B144" s="3" t="s">
        <v>162</v>
      </c>
      <c r="C144" s="3" t="s">
        <v>356</v>
      </c>
      <c r="D144" s="101">
        <v>127.00098850406386</v>
      </c>
      <c r="E144" s="101">
        <v>127.00098850406386</v>
      </c>
      <c r="F144" s="101">
        <v>0</v>
      </c>
    </row>
    <row r="145" spans="1:6" x14ac:dyDescent="0.45">
      <c r="A145" s="3" t="s">
        <v>217</v>
      </c>
      <c r="B145" s="3" t="s">
        <v>162</v>
      </c>
      <c r="C145" s="3" t="s">
        <v>357</v>
      </c>
      <c r="D145" s="101">
        <v>3382.8445119718826</v>
      </c>
      <c r="E145" s="101">
        <v>3382.8445119718826</v>
      </c>
      <c r="F145" s="101">
        <v>0</v>
      </c>
    </row>
    <row r="146" spans="1:6" x14ac:dyDescent="0.45">
      <c r="A146" s="3" t="s">
        <v>217</v>
      </c>
      <c r="B146" s="3" t="s">
        <v>162</v>
      </c>
      <c r="C146" s="3" t="s">
        <v>358</v>
      </c>
      <c r="D146" s="101">
        <v>57.727722047301746</v>
      </c>
      <c r="E146" s="101">
        <v>57.727722047301746</v>
      </c>
      <c r="F146" s="101">
        <v>0</v>
      </c>
    </row>
    <row r="147" spans="1:6" x14ac:dyDescent="0.45">
      <c r="A147" s="3" t="s">
        <v>217</v>
      </c>
      <c r="B147" s="3" t="s">
        <v>162</v>
      </c>
      <c r="C147" s="3" t="s">
        <v>359</v>
      </c>
      <c r="D147" s="101">
        <v>3636.8464889800098</v>
      </c>
      <c r="E147" s="101">
        <v>1835.7415611041954</v>
      </c>
      <c r="F147" s="101">
        <v>1801.1049278758144</v>
      </c>
    </row>
    <row r="148" spans="1:6" x14ac:dyDescent="0.45">
      <c r="A148" s="3" t="s">
        <v>217</v>
      </c>
      <c r="B148" s="3" t="s">
        <v>162</v>
      </c>
      <c r="C148" s="3" t="s">
        <v>360</v>
      </c>
      <c r="D148" s="101">
        <v>854.3702863000658</v>
      </c>
      <c r="E148" s="101">
        <v>577.27722047301745</v>
      </c>
      <c r="F148" s="101">
        <v>277.09306582704841</v>
      </c>
    </row>
    <row r="149" spans="1:6" x14ac:dyDescent="0.45">
      <c r="A149" s="2" t="s">
        <v>215</v>
      </c>
      <c r="B149" s="2" t="s">
        <v>163</v>
      </c>
      <c r="C149" s="2" t="s">
        <v>361</v>
      </c>
      <c r="D149" s="100">
        <v>15817.395840960678</v>
      </c>
      <c r="E149" s="100">
        <v>5922.8642820531595</v>
      </c>
      <c r="F149" s="100">
        <v>9894.5315589075199</v>
      </c>
    </row>
    <row r="150" spans="1:6" x14ac:dyDescent="0.45">
      <c r="A150" s="3" t="s">
        <v>217</v>
      </c>
      <c r="B150" s="3" t="s">
        <v>163</v>
      </c>
      <c r="C150" s="3" t="s">
        <v>362</v>
      </c>
      <c r="D150" s="101">
        <v>7019.6910009518924</v>
      </c>
      <c r="E150" s="101">
        <v>2955.6593688218491</v>
      </c>
      <c r="F150" s="101">
        <v>4064.0316321300434</v>
      </c>
    </row>
    <row r="151" spans="1:6" x14ac:dyDescent="0.45">
      <c r="A151" s="3" t="s">
        <v>217</v>
      </c>
      <c r="B151" s="3" t="s">
        <v>163</v>
      </c>
      <c r="C151" s="3" t="s">
        <v>363</v>
      </c>
      <c r="D151" s="101">
        <v>2620.8385809474994</v>
      </c>
      <c r="E151" s="101">
        <v>577.27722047301745</v>
      </c>
      <c r="F151" s="101">
        <v>2043.5613604744817</v>
      </c>
    </row>
    <row r="152" spans="1:6" x14ac:dyDescent="0.45">
      <c r="A152" s="3" t="s">
        <v>217</v>
      </c>
      <c r="B152" s="3" t="s">
        <v>163</v>
      </c>
      <c r="C152" s="3" t="s">
        <v>364</v>
      </c>
      <c r="D152" s="101">
        <v>2505.3831368528954</v>
      </c>
      <c r="E152" s="101">
        <v>750.46038661492275</v>
      </c>
      <c r="F152" s="101">
        <v>1754.9227502379729</v>
      </c>
    </row>
    <row r="153" spans="1:6" x14ac:dyDescent="0.45">
      <c r="A153" s="3" t="s">
        <v>217</v>
      </c>
      <c r="B153" s="3" t="s">
        <v>163</v>
      </c>
      <c r="C153" s="3" t="s">
        <v>365</v>
      </c>
      <c r="D153" s="101">
        <v>2574.6564033096579</v>
      </c>
      <c r="E153" s="101">
        <v>1177.6455297649557</v>
      </c>
      <c r="F153" s="101">
        <v>1397.0108735447022</v>
      </c>
    </row>
    <row r="154" spans="1:6" x14ac:dyDescent="0.45">
      <c r="A154" s="3" t="s">
        <v>217</v>
      </c>
      <c r="B154" s="3" t="s">
        <v>163</v>
      </c>
      <c r="C154" s="3" t="s">
        <v>366</v>
      </c>
      <c r="D154" s="101">
        <v>1096.8267188987331</v>
      </c>
      <c r="E154" s="101">
        <v>461.82177637841397</v>
      </c>
      <c r="F154" s="101">
        <v>635.00494252031922</v>
      </c>
    </row>
    <row r="155" spans="1:6" x14ac:dyDescent="0.45">
      <c r="A155" s="2" t="s">
        <v>215</v>
      </c>
      <c r="B155" s="2" t="s">
        <v>164</v>
      </c>
      <c r="C155" s="2" t="s">
        <v>367</v>
      </c>
      <c r="D155" s="100">
        <v>23945.459105220765</v>
      </c>
      <c r="E155" s="100">
        <v>11764.909753240096</v>
      </c>
      <c r="F155" s="100">
        <v>12180.54935198067</v>
      </c>
    </row>
    <row r="156" spans="1:6" x14ac:dyDescent="0.45">
      <c r="A156" s="3" t="s">
        <v>217</v>
      </c>
      <c r="B156" s="3" t="s">
        <v>164</v>
      </c>
      <c r="C156" s="3" t="s">
        <v>368</v>
      </c>
      <c r="D156" s="101">
        <v>7758.6058431573547</v>
      </c>
      <c r="E156" s="101">
        <v>2286.0177930731493</v>
      </c>
      <c r="F156" s="101">
        <v>5472.5880500842059</v>
      </c>
    </row>
    <row r="157" spans="1:6" x14ac:dyDescent="0.45">
      <c r="A157" s="3" t="s">
        <v>217</v>
      </c>
      <c r="B157" s="3" t="s">
        <v>164</v>
      </c>
      <c r="C157" s="3" t="s">
        <v>369</v>
      </c>
      <c r="D157" s="101">
        <v>5645.7712162261105</v>
      </c>
      <c r="E157" s="101">
        <v>2516.9286812623563</v>
      </c>
      <c r="F157" s="101">
        <v>3128.8425349637546</v>
      </c>
    </row>
    <row r="158" spans="1:6" x14ac:dyDescent="0.45">
      <c r="A158" s="3" t="s">
        <v>217</v>
      </c>
      <c r="B158" s="3" t="s">
        <v>164</v>
      </c>
      <c r="C158" s="3" t="s">
        <v>370</v>
      </c>
      <c r="D158" s="101">
        <v>10541.082045837298</v>
      </c>
      <c r="E158" s="101">
        <v>6961.9632789045909</v>
      </c>
      <c r="F158" s="101">
        <v>3579.1187669327082</v>
      </c>
    </row>
    <row r="159" spans="1:6" x14ac:dyDescent="0.45">
      <c r="A159" s="2" t="s">
        <v>215</v>
      </c>
      <c r="B159" s="2" t="s">
        <v>165</v>
      </c>
      <c r="C159" s="2" t="s">
        <v>371</v>
      </c>
      <c r="D159" s="100">
        <v>57161.990371238186</v>
      </c>
      <c r="E159" s="100">
        <v>23656.820494984255</v>
      </c>
      <c r="F159" s="100">
        <v>33505.169876253931</v>
      </c>
    </row>
    <row r="160" spans="1:6" x14ac:dyDescent="0.45">
      <c r="A160" s="3" t="s">
        <v>217</v>
      </c>
      <c r="B160" s="3" t="s">
        <v>165</v>
      </c>
      <c r="C160" s="3" t="s">
        <v>372</v>
      </c>
      <c r="D160" s="101">
        <v>1778.0138390568936</v>
      </c>
      <c r="E160" s="101">
        <v>808.18810866222441</v>
      </c>
      <c r="F160" s="101">
        <v>969.82573039466934</v>
      </c>
    </row>
    <row r="161" spans="1:6" x14ac:dyDescent="0.45">
      <c r="A161" s="3" t="s">
        <v>217</v>
      </c>
      <c r="B161" s="3" t="s">
        <v>165</v>
      </c>
      <c r="C161" s="3" t="s">
        <v>373</v>
      </c>
      <c r="D161" s="101">
        <v>3786.9385663029943</v>
      </c>
      <c r="E161" s="101">
        <v>1258.4643406311782</v>
      </c>
      <c r="F161" s="101">
        <v>2528.4742256718164</v>
      </c>
    </row>
    <row r="162" spans="1:6" x14ac:dyDescent="0.45">
      <c r="A162" s="3" t="s">
        <v>217</v>
      </c>
      <c r="B162" s="3" t="s">
        <v>165</v>
      </c>
      <c r="C162" s="3" t="s">
        <v>374</v>
      </c>
      <c r="D162" s="101">
        <v>4144.850442996265</v>
      </c>
      <c r="E162" s="101">
        <v>1789.5593834663541</v>
      </c>
      <c r="F162" s="101">
        <v>2355.2910595299113</v>
      </c>
    </row>
    <row r="163" spans="1:6" x14ac:dyDescent="0.45">
      <c r="A163" s="3" t="s">
        <v>217</v>
      </c>
      <c r="B163" s="3" t="s">
        <v>165</v>
      </c>
      <c r="C163" s="3" t="s">
        <v>375</v>
      </c>
      <c r="D163" s="101">
        <v>6350.0494252031922</v>
      </c>
      <c r="E163" s="101">
        <v>1293.1009738595592</v>
      </c>
      <c r="F163" s="101">
        <v>5056.9484513436328</v>
      </c>
    </row>
    <row r="164" spans="1:6" x14ac:dyDescent="0.45">
      <c r="A164" s="3" t="s">
        <v>217</v>
      </c>
      <c r="B164" s="3" t="s">
        <v>165</v>
      </c>
      <c r="C164" s="3" t="s">
        <v>376</v>
      </c>
      <c r="D164" s="101">
        <v>3059.5692685069926</v>
      </c>
      <c r="E164" s="101">
        <v>577.27722047301745</v>
      </c>
      <c r="F164" s="101">
        <v>2482.2920480339753</v>
      </c>
    </row>
    <row r="165" spans="1:6" x14ac:dyDescent="0.45">
      <c r="A165" s="3" t="s">
        <v>217</v>
      </c>
      <c r="B165" s="3" t="s">
        <v>165</v>
      </c>
      <c r="C165" s="3" t="s">
        <v>377</v>
      </c>
      <c r="D165" s="101">
        <v>3994.7583656732809</v>
      </c>
      <c r="E165" s="101">
        <v>2389.9276927582923</v>
      </c>
      <c r="F165" s="101">
        <v>1604.8306729149886</v>
      </c>
    </row>
    <row r="166" spans="1:6" x14ac:dyDescent="0.45">
      <c r="A166" s="3" t="s">
        <v>217</v>
      </c>
      <c r="B166" s="3" t="s">
        <v>165</v>
      </c>
      <c r="C166" s="3" t="s">
        <v>378</v>
      </c>
      <c r="D166" s="101">
        <v>7019.6910009518924</v>
      </c>
      <c r="E166" s="101">
        <v>2909.477191184008</v>
      </c>
      <c r="F166" s="101">
        <v>4110.2138097678844</v>
      </c>
    </row>
    <row r="167" spans="1:6" x14ac:dyDescent="0.45">
      <c r="A167" s="3" t="s">
        <v>217</v>
      </c>
      <c r="B167" s="3" t="s">
        <v>165</v>
      </c>
      <c r="C167" s="3" t="s">
        <v>379</v>
      </c>
      <c r="D167" s="101">
        <v>2944.113824412389</v>
      </c>
      <c r="E167" s="101">
        <v>1327.7376070879402</v>
      </c>
      <c r="F167" s="101">
        <v>1616.3762173244488</v>
      </c>
    </row>
    <row r="168" spans="1:6" x14ac:dyDescent="0.45">
      <c r="A168" s="3" t="s">
        <v>217</v>
      </c>
      <c r="B168" s="3" t="s">
        <v>165</v>
      </c>
      <c r="C168" s="3" t="s">
        <v>380</v>
      </c>
      <c r="D168" s="101">
        <v>0</v>
      </c>
      <c r="E168" s="101">
        <v>0</v>
      </c>
      <c r="F168" s="101">
        <v>0</v>
      </c>
    </row>
    <row r="169" spans="1:6" x14ac:dyDescent="0.45">
      <c r="A169" s="3" t="s">
        <v>217</v>
      </c>
      <c r="B169" s="3" t="s">
        <v>165</v>
      </c>
      <c r="C169" s="3" t="s">
        <v>381</v>
      </c>
      <c r="D169" s="101">
        <v>5253.2227063044593</v>
      </c>
      <c r="E169" s="101">
        <v>1604.8306729149886</v>
      </c>
      <c r="F169" s="101">
        <v>3648.3920333894703</v>
      </c>
    </row>
    <row r="170" spans="1:6" x14ac:dyDescent="0.45">
      <c r="A170" s="3" t="s">
        <v>217</v>
      </c>
      <c r="B170" s="3" t="s">
        <v>165</v>
      </c>
      <c r="C170" s="3" t="s">
        <v>382</v>
      </c>
      <c r="D170" s="101">
        <v>18830.782931829832</v>
      </c>
      <c r="E170" s="101">
        <v>9698.2573039466934</v>
      </c>
      <c r="F170" s="101">
        <v>9132.5256278831366</v>
      </c>
    </row>
    <row r="171" spans="1:6" x14ac:dyDescent="0.45">
      <c r="A171" s="2" t="s">
        <v>215</v>
      </c>
      <c r="B171" s="2" t="s">
        <v>166</v>
      </c>
      <c r="C171" s="2" t="s">
        <v>383</v>
      </c>
      <c r="D171" s="100">
        <v>12573.097861902319</v>
      </c>
      <c r="E171" s="100">
        <v>5772.7722047301741</v>
      </c>
      <c r="F171" s="100">
        <v>6800.3256571721458</v>
      </c>
    </row>
    <row r="172" spans="1:6" x14ac:dyDescent="0.45">
      <c r="A172" s="3" t="s">
        <v>217</v>
      </c>
      <c r="B172" s="3" t="s">
        <v>166</v>
      </c>
      <c r="C172" s="3" t="s">
        <v>384</v>
      </c>
      <c r="D172" s="101">
        <v>5784.3177491396345</v>
      </c>
      <c r="E172" s="101">
        <v>3740.7563886651533</v>
      </c>
      <c r="F172" s="101">
        <v>2043.5613604744817</v>
      </c>
    </row>
    <row r="173" spans="1:6" x14ac:dyDescent="0.45">
      <c r="A173" s="3" t="s">
        <v>217</v>
      </c>
      <c r="B173" s="3" t="s">
        <v>166</v>
      </c>
      <c r="C173" s="3" t="s">
        <v>385</v>
      </c>
      <c r="D173" s="101">
        <v>3475.2088672475647</v>
      </c>
      <c r="E173" s="101">
        <v>1327.7376070879402</v>
      </c>
      <c r="F173" s="101">
        <v>2147.4712601596248</v>
      </c>
    </row>
    <row r="174" spans="1:6" x14ac:dyDescent="0.45">
      <c r="A174" s="3" t="s">
        <v>217</v>
      </c>
      <c r="B174" s="3" t="s">
        <v>166</v>
      </c>
      <c r="C174" s="3" t="s">
        <v>386</v>
      </c>
      <c r="D174" s="101">
        <v>3151.9336237826751</v>
      </c>
      <c r="E174" s="101">
        <v>623.45939811085884</v>
      </c>
      <c r="F174" s="101">
        <v>2528.4742256718164</v>
      </c>
    </row>
    <row r="175" spans="1:6" x14ac:dyDescent="0.45">
      <c r="A175" s="3" t="s">
        <v>217</v>
      </c>
      <c r="B175" s="3" t="s">
        <v>166</v>
      </c>
      <c r="C175" s="3" t="s">
        <v>387</v>
      </c>
      <c r="D175" s="101">
        <v>161.6376217324449</v>
      </c>
      <c r="E175" s="101">
        <v>80.818810866222449</v>
      </c>
      <c r="F175" s="101">
        <v>80.818810866222449</v>
      </c>
    </row>
    <row r="176" spans="1:6" x14ac:dyDescent="0.45">
      <c r="A176" s="2" t="s">
        <v>215</v>
      </c>
      <c r="B176" s="2" t="s">
        <v>167</v>
      </c>
      <c r="C176" s="2" t="s">
        <v>388</v>
      </c>
      <c r="D176" s="100">
        <v>10564.173134656219</v>
      </c>
      <c r="E176" s="100">
        <v>3359.7534231529617</v>
      </c>
      <c r="F176" s="100">
        <v>7204.4197115032575</v>
      </c>
    </row>
    <row r="177" spans="1:6" x14ac:dyDescent="0.45">
      <c r="A177" s="3" t="s">
        <v>217</v>
      </c>
      <c r="B177" s="3" t="s">
        <v>167</v>
      </c>
      <c r="C177" s="3" t="s">
        <v>389</v>
      </c>
      <c r="D177" s="101">
        <v>2886.386102365087</v>
      </c>
      <c r="E177" s="101">
        <v>1212.2821629933367</v>
      </c>
      <c r="F177" s="101">
        <v>1674.1039393717506</v>
      </c>
    </row>
    <row r="178" spans="1:6" x14ac:dyDescent="0.45">
      <c r="A178" s="3" t="s">
        <v>217</v>
      </c>
      <c r="B178" s="3" t="s">
        <v>167</v>
      </c>
      <c r="C178" s="3" t="s">
        <v>390</v>
      </c>
      <c r="D178" s="101">
        <v>3810.0296551219149</v>
      </c>
      <c r="E178" s="101">
        <v>923.64355275682794</v>
      </c>
      <c r="F178" s="101">
        <v>2886.386102365087</v>
      </c>
    </row>
    <row r="179" spans="1:6" x14ac:dyDescent="0.45">
      <c r="A179" s="3" t="s">
        <v>217</v>
      </c>
      <c r="B179" s="3" t="s">
        <v>167</v>
      </c>
      <c r="C179" s="3" t="s">
        <v>391</v>
      </c>
      <c r="D179" s="101">
        <v>1431.6475067730833</v>
      </c>
      <c r="E179" s="101">
        <v>623.45939811085884</v>
      </c>
      <c r="F179" s="101">
        <v>808.18810866222441</v>
      </c>
    </row>
    <row r="180" spans="1:6" x14ac:dyDescent="0.45">
      <c r="A180" s="3" t="s">
        <v>217</v>
      </c>
      <c r="B180" s="3" t="s">
        <v>167</v>
      </c>
      <c r="C180" s="3" t="s">
        <v>392</v>
      </c>
      <c r="D180" s="101">
        <v>2436.1098703961334</v>
      </c>
      <c r="E180" s="101">
        <v>600.36830929193809</v>
      </c>
      <c r="F180" s="101">
        <v>1835.7415611041954</v>
      </c>
    </row>
    <row r="181" spans="1:6" x14ac:dyDescent="0.45">
      <c r="A181" s="2" t="s">
        <v>215</v>
      </c>
      <c r="B181" s="2" t="s">
        <v>168</v>
      </c>
      <c r="C181" s="2" t="s">
        <v>393</v>
      </c>
      <c r="D181" s="100">
        <v>17214.406714505381</v>
      </c>
      <c r="E181" s="100">
        <v>9975.3503697737415</v>
      </c>
      <c r="F181" s="100">
        <v>7239.056344731639</v>
      </c>
    </row>
    <row r="182" spans="1:6" x14ac:dyDescent="0.45">
      <c r="A182" s="3" t="s">
        <v>217</v>
      </c>
      <c r="B182" s="3" t="s">
        <v>168</v>
      </c>
      <c r="C182" s="3" t="s">
        <v>394</v>
      </c>
      <c r="D182" s="101">
        <v>565.73167606355707</v>
      </c>
      <c r="E182" s="101">
        <v>565.73167606355707</v>
      </c>
      <c r="F182" s="101">
        <v>0</v>
      </c>
    </row>
    <row r="183" spans="1:6" x14ac:dyDescent="0.45">
      <c r="A183" s="3" t="s">
        <v>217</v>
      </c>
      <c r="B183" s="3" t="s">
        <v>168</v>
      </c>
      <c r="C183" s="3" t="s">
        <v>395</v>
      </c>
      <c r="D183" s="101">
        <v>2124.3801713407042</v>
      </c>
      <c r="E183" s="101">
        <v>1235.3732518122572</v>
      </c>
      <c r="F183" s="101">
        <v>889.00691952844693</v>
      </c>
    </row>
    <row r="184" spans="1:6" x14ac:dyDescent="0.45">
      <c r="A184" s="3" t="s">
        <v>217</v>
      </c>
      <c r="B184" s="3" t="s">
        <v>168</v>
      </c>
      <c r="C184" s="3" t="s">
        <v>396</v>
      </c>
      <c r="D184" s="101">
        <v>681.18712015816072</v>
      </c>
      <c r="E184" s="101">
        <v>127.00098850406386</v>
      </c>
      <c r="F184" s="101">
        <v>554.18613165409681</v>
      </c>
    </row>
    <row r="185" spans="1:6" x14ac:dyDescent="0.45">
      <c r="A185" s="3" t="s">
        <v>217</v>
      </c>
      <c r="B185" s="3" t="s">
        <v>168</v>
      </c>
      <c r="C185" s="3" t="s">
        <v>397</v>
      </c>
      <c r="D185" s="101">
        <v>12134.367174342828</v>
      </c>
      <c r="E185" s="101">
        <v>6800.3256571721458</v>
      </c>
      <c r="F185" s="101">
        <v>5334.0415171706809</v>
      </c>
    </row>
    <row r="186" spans="1:6" x14ac:dyDescent="0.45">
      <c r="A186" s="3" t="s">
        <v>217</v>
      </c>
      <c r="B186" s="3" t="s">
        <v>168</v>
      </c>
      <c r="C186" s="3" t="s">
        <v>398</v>
      </c>
      <c r="D186" s="101">
        <v>1223.8277074027969</v>
      </c>
      <c r="E186" s="101">
        <v>762.00593102438302</v>
      </c>
      <c r="F186" s="101">
        <v>461.82177637841397</v>
      </c>
    </row>
    <row r="187" spans="1:6" x14ac:dyDescent="0.45">
      <c r="A187" s="3" t="s">
        <v>217</v>
      </c>
      <c r="B187" s="3" t="s">
        <v>168</v>
      </c>
      <c r="C187" s="3" t="s">
        <v>399</v>
      </c>
      <c r="D187" s="101">
        <v>484.91286519733467</v>
      </c>
      <c r="E187" s="101">
        <v>484.91286519733467</v>
      </c>
      <c r="F187" s="101">
        <v>0</v>
      </c>
    </row>
    <row r="188" spans="1:6" x14ac:dyDescent="0.45">
      <c r="A188" s="2" t="s">
        <v>215</v>
      </c>
      <c r="B188" s="2" t="s">
        <v>169</v>
      </c>
      <c r="C188" s="2" t="s">
        <v>400</v>
      </c>
      <c r="D188" s="100">
        <v>57554.538881159839</v>
      </c>
      <c r="E188" s="100">
        <v>36206.827268067653</v>
      </c>
      <c r="F188" s="100">
        <v>21347.711613092186</v>
      </c>
    </row>
    <row r="189" spans="1:6" x14ac:dyDescent="0.45">
      <c r="A189" s="3" t="s">
        <v>217</v>
      </c>
      <c r="B189" s="3" t="s">
        <v>169</v>
      </c>
      <c r="C189" s="3" t="s">
        <v>401</v>
      </c>
      <c r="D189" s="101">
        <v>7700.8781211100522</v>
      </c>
      <c r="E189" s="101">
        <v>2921.022735593468</v>
      </c>
      <c r="F189" s="101">
        <v>4779.8553855165846</v>
      </c>
    </row>
    <row r="190" spans="1:6" x14ac:dyDescent="0.45">
      <c r="A190" s="3" t="s">
        <v>217</v>
      </c>
      <c r="B190" s="3" t="s">
        <v>169</v>
      </c>
      <c r="C190" s="3" t="s">
        <v>402</v>
      </c>
      <c r="D190" s="101">
        <v>6061.4108149666836</v>
      </c>
      <c r="E190" s="101">
        <v>2574.6564033096579</v>
      </c>
      <c r="F190" s="101">
        <v>3486.7544116570257</v>
      </c>
    </row>
    <row r="191" spans="1:6" x14ac:dyDescent="0.45">
      <c r="A191" s="3" t="s">
        <v>217</v>
      </c>
      <c r="B191" s="3" t="s">
        <v>169</v>
      </c>
      <c r="C191" s="3" t="s">
        <v>403</v>
      </c>
      <c r="D191" s="101">
        <v>6176.8662590612876</v>
      </c>
      <c r="E191" s="101">
        <v>3140.3880793732151</v>
      </c>
      <c r="F191" s="101">
        <v>3036.478179688072</v>
      </c>
    </row>
    <row r="192" spans="1:6" x14ac:dyDescent="0.45">
      <c r="A192" s="3" t="s">
        <v>217</v>
      </c>
      <c r="B192" s="3" t="s">
        <v>169</v>
      </c>
      <c r="C192" s="3" t="s">
        <v>404</v>
      </c>
      <c r="D192" s="101">
        <v>5033.8573625247118</v>
      </c>
      <c r="E192" s="101">
        <v>4075.5771765395029</v>
      </c>
      <c r="F192" s="101">
        <v>958.28018598520896</v>
      </c>
    </row>
    <row r="193" spans="1:6" x14ac:dyDescent="0.45">
      <c r="A193" s="3" t="s">
        <v>217</v>
      </c>
      <c r="B193" s="3" t="s">
        <v>169</v>
      </c>
      <c r="C193" s="3" t="s">
        <v>405</v>
      </c>
      <c r="D193" s="101">
        <v>3740.7563886651533</v>
      </c>
      <c r="E193" s="101">
        <v>2932.568280002929</v>
      </c>
      <c r="F193" s="101">
        <v>808.18810866222441</v>
      </c>
    </row>
    <row r="194" spans="1:6" x14ac:dyDescent="0.45">
      <c r="A194" s="3" t="s">
        <v>217</v>
      </c>
      <c r="B194" s="3" t="s">
        <v>169</v>
      </c>
      <c r="C194" s="3" t="s">
        <v>406</v>
      </c>
      <c r="D194" s="101">
        <v>5080.0395401625537</v>
      </c>
      <c r="E194" s="101">
        <v>3128.8425349637546</v>
      </c>
      <c r="F194" s="101">
        <v>1951.1970051987989</v>
      </c>
    </row>
    <row r="195" spans="1:6" x14ac:dyDescent="0.45">
      <c r="A195" s="3" t="s">
        <v>217</v>
      </c>
      <c r="B195" s="3" t="s">
        <v>169</v>
      </c>
      <c r="C195" s="3" t="s">
        <v>407</v>
      </c>
      <c r="D195" s="101">
        <v>7354.511788826243</v>
      </c>
      <c r="E195" s="101">
        <v>5691.9533938639524</v>
      </c>
      <c r="F195" s="101">
        <v>1662.5583949622903</v>
      </c>
    </row>
    <row r="196" spans="1:6" x14ac:dyDescent="0.45">
      <c r="A196" s="3" t="s">
        <v>217</v>
      </c>
      <c r="B196" s="3" t="s">
        <v>169</v>
      </c>
      <c r="C196" s="3" t="s">
        <v>408</v>
      </c>
      <c r="D196" s="101">
        <v>16406.218605843154</v>
      </c>
      <c r="E196" s="101">
        <v>11741.818664421175</v>
      </c>
      <c r="F196" s="101">
        <v>4664.3999414219807</v>
      </c>
    </row>
    <row r="197" spans="1:6" x14ac:dyDescent="0.45">
      <c r="A197" s="2" t="s">
        <v>215</v>
      </c>
      <c r="B197" s="2" t="s">
        <v>170</v>
      </c>
      <c r="C197" s="2" t="s">
        <v>409</v>
      </c>
      <c r="D197" s="100">
        <v>37938.658929486701</v>
      </c>
      <c r="E197" s="100">
        <v>21151.437358131359</v>
      </c>
      <c r="F197" s="100">
        <v>16787.221571355345</v>
      </c>
    </row>
    <row r="198" spans="1:6" x14ac:dyDescent="0.45">
      <c r="A198" s="3" t="s">
        <v>217</v>
      </c>
      <c r="B198" s="3" t="s">
        <v>170</v>
      </c>
      <c r="C198" s="3" t="s">
        <v>410</v>
      </c>
      <c r="D198" s="101">
        <v>11025.994911034633</v>
      </c>
      <c r="E198" s="101">
        <v>7516.1494105586871</v>
      </c>
      <c r="F198" s="101">
        <v>3509.8455004759458</v>
      </c>
    </row>
    <row r="199" spans="1:6" x14ac:dyDescent="0.45">
      <c r="A199" s="3" t="s">
        <v>217</v>
      </c>
      <c r="B199" s="3" t="s">
        <v>170</v>
      </c>
      <c r="C199" s="3" t="s">
        <v>411</v>
      </c>
      <c r="D199" s="101">
        <v>7169.783078274877</v>
      </c>
      <c r="E199" s="101">
        <v>3590.6643113421687</v>
      </c>
      <c r="F199" s="101">
        <v>3579.1187669327082</v>
      </c>
    </row>
    <row r="200" spans="1:6" x14ac:dyDescent="0.45">
      <c r="A200" s="3" t="s">
        <v>217</v>
      </c>
      <c r="B200" s="3" t="s">
        <v>170</v>
      </c>
      <c r="C200" s="3" t="s">
        <v>412</v>
      </c>
      <c r="D200" s="101">
        <v>1223.8277074027972</v>
      </c>
      <c r="E200" s="101">
        <v>1223.8277074027972</v>
      </c>
      <c r="F200" s="101">
        <v>0</v>
      </c>
    </row>
    <row r="201" spans="1:6" x14ac:dyDescent="0.45">
      <c r="A201" s="3" t="s">
        <v>217</v>
      </c>
      <c r="B201" s="3" t="s">
        <v>170</v>
      </c>
      <c r="C201" s="3" t="s">
        <v>413</v>
      </c>
      <c r="D201" s="101">
        <v>531.09504283517606</v>
      </c>
      <c r="E201" s="101">
        <v>265.54752141758803</v>
      </c>
      <c r="F201" s="101">
        <v>265.54752141758803</v>
      </c>
    </row>
    <row r="202" spans="1:6" x14ac:dyDescent="0.45">
      <c r="A202" s="3" t="s">
        <v>217</v>
      </c>
      <c r="B202" s="3" t="s">
        <v>170</v>
      </c>
      <c r="C202" s="3" t="s">
        <v>414</v>
      </c>
      <c r="D202" s="101">
        <v>981.37127480412971</v>
      </c>
      <c r="E202" s="101">
        <v>981.37127480412971</v>
      </c>
      <c r="F202" s="101">
        <v>0</v>
      </c>
    </row>
    <row r="203" spans="1:6" x14ac:dyDescent="0.45">
      <c r="A203" s="3" t="s">
        <v>217</v>
      </c>
      <c r="B203" s="3" t="s">
        <v>170</v>
      </c>
      <c r="C203" s="3" t="s">
        <v>415</v>
      </c>
      <c r="D203" s="101">
        <v>9882.9860144980594</v>
      </c>
      <c r="E203" s="101">
        <v>4052.4860877205824</v>
      </c>
      <c r="F203" s="101">
        <v>5830.4999267774765</v>
      </c>
    </row>
    <row r="204" spans="1:6" x14ac:dyDescent="0.45">
      <c r="A204" s="3" t="s">
        <v>217</v>
      </c>
      <c r="B204" s="3" t="s">
        <v>170</v>
      </c>
      <c r="C204" s="3" t="s">
        <v>416</v>
      </c>
      <c r="D204" s="101">
        <v>7123.600900637035</v>
      </c>
      <c r="E204" s="101">
        <v>3521.3910448854067</v>
      </c>
      <c r="F204" s="101">
        <v>3602.2098557516288</v>
      </c>
    </row>
    <row r="205" spans="1:6" x14ac:dyDescent="0.45">
      <c r="A205" s="2" t="s">
        <v>215</v>
      </c>
      <c r="B205" s="2" t="s">
        <v>171</v>
      </c>
      <c r="C205" s="2" t="s">
        <v>417</v>
      </c>
      <c r="D205" s="100">
        <v>6858.0533792194474</v>
      </c>
      <c r="E205" s="100">
        <v>3613.7554001610893</v>
      </c>
      <c r="F205" s="100">
        <v>3244.2979790583581</v>
      </c>
    </row>
    <row r="206" spans="1:6" x14ac:dyDescent="0.45">
      <c r="A206" s="3" t="s">
        <v>217</v>
      </c>
      <c r="B206" s="3" t="s">
        <v>171</v>
      </c>
      <c r="C206" s="3" t="s">
        <v>418</v>
      </c>
      <c r="D206" s="101">
        <v>1581.7395840960678</v>
      </c>
      <c r="E206" s="101">
        <v>427.18514315003296</v>
      </c>
      <c r="F206" s="101">
        <v>1154.5544409460349</v>
      </c>
    </row>
    <row r="207" spans="1:6" x14ac:dyDescent="0.45">
      <c r="A207" s="3" t="s">
        <v>217</v>
      </c>
      <c r="B207" s="3" t="s">
        <v>171</v>
      </c>
      <c r="C207" s="3" t="s">
        <v>419</v>
      </c>
      <c r="D207" s="101">
        <v>1408.5564179541625</v>
      </c>
      <c r="E207" s="101">
        <v>958.28018598520896</v>
      </c>
      <c r="F207" s="101">
        <v>450.2762319689536</v>
      </c>
    </row>
    <row r="208" spans="1:6" x14ac:dyDescent="0.45">
      <c r="A208" s="3" t="s">
        <v>217</v>
      </c>
      <c r="B208" s="3" t="s">
        <v>171</v>
      </c>
      <c r="C208" s="3" t="s">
        <v>420</v>
      </c>
      <c r="D208" s="101">
        <v>958.28018598520907</v>
      </c>
      <c r="E208" s="101">
        <v>831.27919748114516</v>
      </c>
      <c r="F208" s="101">
        <v>127.00098850406386</v>
      </c>
    </row>
    <row r="209" spans="1:6" x14ac:dyDescent="0.45">
      <c r="A209" s="3" t="s">
        <v>217</v>
      </c>
      <c r="B209" s="3" t="s">
        <v>171</v>
      </c>
      <c r="C209" s="3" t="s">
        <v>421</v>
      </c>
      <c r="D209" s="101">
        <v>2909.477191184008</v>
      </c>
      <c r="E209" s="101">
        <v>1397.0108735447022</v>
      </c>
      <c r="F209" s="101">
        <v>1512.4663176393058</v>
      </c>
    </row>
    <row r="210" spans="1:6" x14ac:dyDescent="0.45">
      <c r="A210" s="3" t="s">
        <v>217</v>
      </c>
      <c r="B210" s="3" t="s">
        <v>171</v>
      </c>
      <c r="C210" s="3" t="s">
        <v>422</v>
      </c>
      <c r="D210" s="101">
        <v>0</v>
      </c>
      <c r="E210" s="101">
        <v>0</v>
      </c>
      <c r="F210" s="101">
        <v>0</v>
      </c>
    </row>
    <row r="211" spans="1:6" x14ac:dyDescent="0.45">
      <c r="A211" s="2" t="s">
        <v>215</v>
      </c>
      <c r="B211" s="2" t="s">
        <v>172</v>
      </c>
      <c r="C211" s="2" t="s">
        <v>423</v>
      </c>
      <c r="D211" s="100">
        <v>7331.420700007322</v>
      </c>
      <c r="E211" s="100">
        <v>3463.6633228381047</v>
      </c>
      <c r="F211" s="100">
        <v>3867.7573771692173</v>
      </c>
    </row>
    <row r="212" spans="1:6" x14ac:dyDescent="0.45">
      <c r="A212" s="3" t="s">
        <v>217</v>
      </c>
      <c r="B212" s="3" t="s">
        <v>172</v>
      </c>
      <c r="C212" s="3" t="s">
        <v>424</v>
      </c>
      <c r="D212" s="101">
        <v>4572.0355861462976</v>
      </c>
      <c r="E212" s="101">
        <v>1720.2861170095923</v>
      </c>
      <c r="F212" s="101">
        <v>2851.749469136706</v>
      </c>
    </row>
    <row r="213" spans="1:6" x14ac:dyDescent="0.45">
      <c r="A213" s="3" t="s">
        <v>217</v>
      </c>
      <c r="B213" s="3" t="s">
        <v>172</v>
      </c>
      <c r="C213" s="3" t="s">
        <v>425</v>
      </c>
      <c r="D213" s="101">
        <v>715.82375338654163</v>
      </c>
      <c r="E213" s="101">
        <v>150.09207732298452</v>
      </c>
      <c r="F213" s="101">
        <v>565.73167606355707</v>
      </c>
    </row>
    <row r="214" spans="1:6" x14ac:dyDescent="0.45">
      <c r="A214" s="3" t="s">
        <v>217</v>
      </c>
      <c r="B214" s="3" t="s">
        <v>172</v>
      </c>
      <c r="C214" s="3" t="s">
        <v>426</v>
      </c>
      <c r="D214" s="101">
        <v>508.00395401625542</v>
      </c>
      <c r="E214" s="101">
        <v>508.00395401625542</v>
      </c>
      <c r="F214" s="101">
        <v>0</v>
      </c>
    </row>
    <row r="215" spans="1:6" x14ac:dyDescent="0.45">
      <c r="A215" s="3" t="s">
        <v>217</v>
      </c>
      <c r="B215" s="3" t="s">
        <v>172</v>
      </c>
      <c r="C215" s="3" t="s">
        <v>427</v>
      </c>
      <c r="D215" s="101">
        <v>935.18909716628832</v>
      </c>
      <c r="E215" s="101">
        <v>762.00593102438302</v>
      </c>
      <c r="F215" s="101">
        <v>173.18316614190525</v>
      </c>
    </row>
    <row r="216" spans="1:6" x14ac:dyDescent="0.45">
      <c r="A216" s="3" t="s">
        <v>217</v>
      </c>
      <c r="B216" s="3" t="s">
        <v>172</v>
      </c>
      <c r="C216" s="3" t="s">
        <v>428</v>
      </c>
      <c r="D216" s="101">
        <v>600.3683092919382</v>
      </c>
      <c r="E216" s="101">
        <v>323.2752434648898</v>
      </c>
      <c r="F216" s="101">
        <v>277.09306582704841</v>
      </c>
    </row>
    <row r="217" spans="1:6" x14ac:dyDescent="0.45">
      <c r="A217" s="2" t="s">
        <v>215</v>
      </c>
      <c r="B217" s="2" t="s">
        <v>173</v>
      </c>
      <c r="C217" s="2" t="s">
        <v>429</v>
      </c>
      <c r="D217" s="100">
        <v>4121.7593541773449</v>
      </c>
      <c r="E217" s="100">
        <v>1916.5603719704179</v>
      </c>
      <c r="F217" s="100">
        <v>2205.1989822069268</v>
      </c>
    </row>
    <row r="218" spans="1:6" x14ac:dyDescent="0.45">
      <c r="A218" s="3" t="s">
        <v>217</v>
      </c>
      <c r="B218" s="3" t="s">
        <v>173</v>
      </c>
      <c r="C218" s="3" t="s">
        <v>430</v>
      </c>
      <c r="D218" s="101">
        <v>1962.7425496082594</v>
      </c>
      <c r="E218" s="101">
        <v>946.73464157574858</v>
      </c>
      <c r="F218" s="101">
        <v>1016.0079080325108</v>
      </c>
    </row>
    <row r="219" spans="1:6" x14ac:dyDescent="0.45">
      <c r="A219" s="3" t="s">
        <v>217</v>
      </c>
      <c r="B219" s="3" t="s">
        <v>173</v>
      </c>
      <c r="C219" s="3" t="s">
        <v>431</v>
      </c>
      <c r="D219" s="101">
        <v>357.91187669327081</v>
      </c>
      <c r="E219" s="101">
        <v>357.91187669327081</v>
      </c>
      <c r="F219" s="101">
        <v>0</v>
      </c>
    </row>
    <row r="220" spans="1:6" x14ac:dyDescent="0.45">
      <c r="A220" s="3" t="s">
        <v>217</v>
      </c>
      <c r="B220" s="3" t="s">
        <v>173</v>
      </c>
      <c r="C220" s="3" t="s">
        <v>432</v>
      </c>
      <c r="D220" s="101">
        <v>1801.1049278758146</v>
      </c>
      <c r="E220" s="101">
        <v>611.91385370139858</v>
      </c>
      <c r="F220" s="101">
        <v>1189.1910741744159</v>
      </c>
    </row>
    <row r="221" spans="1:6" x14ac:dyDescent="0.45">
      <c r="A221" s="2" t="s">
        <v>215</v>
      </c>
      <c r="B221" s="2" t="s">
        <v>174</v>
      </c>
      <c r="C221" s="2" t="s">
        <v>433</v>
      </c>
      <c r="D221" s="100">
        <v>5253.2227063044584</v>
      </c>
      <c r="E221" s="100">
        <v>3405.9356007908027</v>
      </c>
      <c r="F221" s="100">
        <v>1847.2871055136559</v>
      </c>
    </row>
    <row r="222" spans="1:6" x14ac:dyDescent="0.45">
      <c r="A222" s="3" t="s">
        <v>217</v>
      </c>
      <c r="B222" s="3" t="s">
        <v>174</v>
      </c>
      <c r="C222" s="3" t="s">
        <v>434</v>
      </c>
      <c r="D222" s="101">
        <v>2135.9257157501647</v>
      </c>
      <c r="E222" s="101">
        <v>623.45939811085884</v>
      </c>
      <c r="F222" s="101">
        <v>1512.4663176393058</v>
      </c>
    </row>
    <row r="223" spans="1:6" x14ac:dyDescent="0.45">
      <c r="A223" s="3" t="s">
        <v>217</v>
      </c>
      <c r="B223" s="3" t="s">
        <v>174</v>
      </c>
      <c r="C223" s="3" t="s">
        <v>435</v>
      </c>
      <c r="D223" s="101">
        <v>57.727722047301746</v>
      </c>
      <c r="E223" s="101">
        <v>57.727722047301746</v>
      </c>
      <c r="F223" s="101">
        <v>0</v>
      </c>
    </row>
    <row r="224" spans="1:6" x14ac:dyDescent="0.45">
      <c r="A224" s="3" t="s">
        <v>217</v>
      </c>
      <c r="B224" s="3" t="s">
        <v>174</v>
      </c>
      <c r="C224" s="3" t="s">
        <v>436</v>
      </c>
      <c r="D224" s="101">
        <v>1593.2851285055283</v>
      </c>
      <c r="E224" s="101">
        <v>1258.4643406311782</v>
      </c>
      <c r="F224" s="101">
        <v>334.82078787435012</v>
      </c>
    </row>
    <row r="225" spans="1:6" x14ac:dyDescent="0.45">
      <c r="A225" s="3" t="s">
        <v>217</v>
      </c>
      <c r="B225" s="3" t="s">
        <v>174</v>
      </c>
      <c r="C225" s="3" t="s">
        <v>437</v>
      </c>
      <c r="D225" s="101">
        <v>288.63861023650873</v>
      </c>
      <c r="E225" s="101">
        <v>288.63861023650873</v>
      </c>
      <c r="F225" s="101">
        <v>0</v>
      </c>
    </row>
    <row r="226" spans="1:6" x14ac:dyDescent="0.45">
      <c r="A226" s="3" t="s">
        <v>217</v>
      </c>
      <c r="B226" s="3" t="s">
        <v>174</v>
      </c>
      <c r="C226" s="3" t="s">
        <v>438</v>
      </c>
      <c r="D226" s="101">
        <v>588.82276488247783</v>
      </c>
      <c r="E226" s="101">
        <v>588.82276488247783</v>
      </c>
      <c r="F226" s="101">
        <v>0</v>
      </c>
    </row>
    <row r="227" spans="1:6" x14ac:dyDescent="0.45">
      <c r="A227" s="3" t="s">
        <v>217</v>
      </c>
      <c r="B227" s="3" t="s">
        <v>174</v>
      </c>
      <c r="C227" s="3" t="s">
        <v>439</v>
      </c>
      <c r="D227" s="101">
        <v>531.09504283517606</v>
      </c>
      <c r="E227" s="101">
        <v>531.09504283517606</v>
      </c>
      <c r="F227" s="101">
        <v>0</v>
      </c>
    </row>
    <row r="228" spans="1:6" x14ac:dyDescent="0.45">
      <c r="A228" s="3" t="s">
        <v>217</v>
      </c>
      <c r="B228" s="3" t="s">
        <v>174</v>
      </c>
      <c r="C228" s="3" t="s">
        <v>440</v>
      </c>
      <c r="D228" s="101">
        <v>57.727722047301746</v>
      </c>
      <c r="E228" s="101">
        <v>57.727722047301746</v>
      </c>
      <c r="F228" s="101">
        <v>0</v>
      </c>
    </row>
    <row r="229" spans="1:6" x14ac:dyDescent="0.45">
      <c r="A229" s="2" t="s">
        <v>215</v>
      </c>
      <c r="B229" s="2" t="s">
        <v>175</v>
      </c>
      <c r="C229" s="2" t="s">
        <v>441</v>
      </c>
      <c r="D229" s="100">
        <v>14755.205755290326</v>
      </c>
      <c r="E229" s="100">
        <v>7793.2424763857352</v>
      </c>
      <c r="F229" s="100">
        <v>6961.9632789045909</v>
      </c>
    </row>
    <row r="230" spans="1:6" x14ac:dyDescent="0.45">
      <c r="A230" s="3" t="s">
        <v>217</v>
      </c>
      <c r="B230" s="3" t="s">
        <v>175</v>
      </c>
      <c r="C230" s="3" t="s">
        <v>442</v>
      </c>
      <c r="D230" s="101">
        <v>8012.6078201654818</v>
      </c>
      <c r="E230" s="101">
        <v>2897.931646774548</v>
      </c>
      <c r="F230" s="101">
        <v>5114.6761733909343</v>
      </c>
    </row>
    <row r="231" spans="1:6" x14ac:dyDescent="0.45">
      <c r="A231" s="3" t="s">
        <v>217</v>
      </c>
      <c r="B231" s="3" t="s">
        <v>175</v>
      </c>
      <c r="C231" s="3" t="s">
        <v>443</v>
      </c>
      <c r="D231" s="101">
        <v>4964.5840960679507</v>
      </c>
      <c r="E231" s="101">
        <v>3810.0296551219153</v>
      </c>
      <c r="F231" s="101">
        <v>1154.5544409460349</v>
      </c>
    </row>
    <row r="232" spans="1:6" x14ac:dyDescent="0.45">
      <c r="A232" s="3" t="s">
        <v>217</v>
      </c>
      <c r="B232" s="3" t="s">
        <v>175</v>
      </c>
      <c r="C232" s="3" t="s">
        <v>444</v>
      </c>
      <c r="D232" s="101">
        <v>57.727722047301746</v>
      </c>
      <c r="E232" s="101">
        <v>0</v>
      </c>
      <c r="F232" s="101">
        <v>57.727722047301746</v>
      </c>
    </row>
    <row r="233" spans="1:6" x14ac:dyDescent="0.45">
      <c r="A233" s="3" t="s">
        <v>217</v>
      </c>
      <c r="B233" s="3" t="s">
        <v>175</v>
      </c>
      <c r="C233" s="3" t="s">
        <v>445</v>
      </c>
      <c r="D233" s="101">
        <v>184.72871055136557</v>
      </c>
      <c r="E233" s="101">
        <v>184.72871055136557</v>
      </c>
      <c r="F233" s="101">
        <v>0</v>
      </c>
    </row>
    <row r="234" spans="1:6" x14ac:dyDescent="0.45">
      <c r="A234" s="3" t="s">
        <v>217</v>
      </c>
      <c r="B234" s="3" t="s">
        <v>175</v>
      </c>
      <c r="C234" s="3" t="s">
        <v>446</v>
      </c>
      <c r="D234" s="101">
        <v>1535.5574064582265</v>
      </c>
      <c r="E234" s="101">
        <v>900.55246393790719</v>
      </c>
      <c r="F234" s="101">
        <v>635.00494252031922</v>
      </c>
    </row>
    <row r="235" spans="1:6" x14ac:dyDescent="0.45">
      <c r="A235" s="2" t="s">
        <v>215</v>
      </c>
      <c r="B235" s="2" t="s">
        <v>176</v>
      </c>
      <c r="C235" s="2" t="s">
        <v>447</v>
      </c>
      <c r="D235" s="100">
        <v>19638.971040492055</v>
      </c>
      <c r="E235" s="100">
        <v>10725.810756388664</v>
      </c>
      <c r="F235" s="100">
        <v>8913.1602841033891</v>
      </c>
    </row>
    <row r="236" spans="1:6" x14ac:dyDescent="0.45">
      <c r="A236" s="3" t="s">
        <v>217</v>
      </c>
      <c r="B236" s="3" t="s">
        <v>176</v>
      </c>
      <c r="C236" s="3" t="s">
        <v>448</v>
      </c>
      <c r="D236" s="101">
        <v>9328.7998828439613</v>
      </c>
      <c r="E236" s="101">
        <v>4768.3098411071242</v>
      </c>
      <c r="F236" s="101">
        <v>4560.4900417368372</v>
      </c>
    </row>
    <row r="237" spans="1:6" x14ac:dyDescent="0.45">
      <c r="A237" s="3" t="s">
        <v>217</v>
      </c>
      <c r="B237" s="3" t="s">
        <v>176</v>
      </c>
      <c r="C237" s="3" t="s">
        <v>449</v>
      </c>
      <c r="D237" s="101">
        <v>1362.3742403163212</v>
      </c>
      <c r="E237" s="101">
        <v>531.09504283517606</v>
      </c>
      <c r="F237" s="101">
        <v>831.27919748114516</v>
      </c>
    </row>
    <row r="238" spans="1:6" x14ac:dyDescent="0.45">
      <c r="A238" s="3" t="s">
        <v>217</v>
      </c>
      <c r="B238" s="3" t="s">
        <v>176</v>
      </c>
      <c r="C238" s="3" t="s">
        <v>450</v>
      </c>
      <c r="D238" s="101">
        <v>1362.3742403163212</v>
      </c>
      <c r="E238" s="101">
        <v>1004.4623636230504</v>
      </c>
      <c r="F238" s="101">
        <v>357.91187669327081</v>
      </c>
    </row>
    <row r="239" spans="1:6" x14ac:dyDescent="0.45">
      <c r="A239" s="3" t="s">
        <v>217</v>
      </c>
      <c r="B239" s="3" t="s">
        <v>176</v>
      </c>
      <c r="C239" s="3" t="s">
        <v>451</v>
      </c>
      <c r="D239" s="101">
        <v>1500.9207732298455</v>
      </c>
      <c r="E239" s="101">
        <v>415.63959874057258</v>
      </c>
      <c r="F239" s="101">
        <v>1085.2811744892729</v>
      </c>
    </row>
    <row r="240" spans="1:6" x14ac:dyDescent="0.45">
      <c r="A240" s="3" t="s">
        <v>217</v>
      </c>
      <c r="B240" s="3" t="s">
        <v>176</v>
      </c>
      <c r="C240" s="3" t="s">
        <v>452</v>
      </c>
      <c r="D240" s="101">
        <v>1350.828695906861</v>
      </c>
      <c r="E240" s="101">
        <v>1004.4623636230504</v>
      </c>
      <c r="F240" s="101">
        <v>346.36633228381049</v>
      </c>
    </row>
    <row r="241" spans="1:6" x14ac:dyDescent="0.45">
      <c r="A241" s="3" t="s">
        <v>217</v>
      </c>
      <c r="B241" s="3" t="s">
        <v>176</v>
      </c>
      <c r="C241" s="3" t="s">
        <v>453</v>
      </c>
      <c r="D241" s="101">
        <v>4040.9405433111224</v>
      </c>
      <c r="E241" s="101">
        <v>2309.1088818920698</v>
      </c>
      <c r="F241" s="101">
        <v>1731.8316614190524</v>
      </c>
    </row>
    <row r="242" spans="1:6" x14ac:dyDescent="0.45">
      <c r="A242" s="3" t="s">
        <v>217</v>
      </c>
      <c r="B242" s="3" t="s">
        <v>176</v>
      </c>
      <c r="C242" s="3" t="s">
        <v>454</v>
      </c>
      <c r="D242" s="101">
        <v>692.73266456762099</v>
      </c>
      <c r="E242" s="101">
        <v>692.73266456762099</v>
      </c>
      <c r="F242" s="101">
        <v>0</v>
      </c>
    </row>
    <row r="243" spans="1:6" x14ac:dyDescent="0.45">
      <c r="A243" s="2" t="s">
        <v>215</v>
      </c>
      <c r="B243" s="2" t="s">
        <v>177</v>
      </c>
      <c r="C243" s="2" t="s">
        <v>455</v>
      </c>
      <c r="D243" s="100">
        <v>10390.989968514314</v>
      </c>
      <c r="E243" s="100">
        <v>5969.0464596910006</v>
      </c>
      <c r="F243" s="100">
        <v>4421.9435088233131</v>
      </c>
    </row>
    <row r="244" spans="1:6" x14ac:dyDescent="0.45">
      <c r="A244" s="3" t="s">
        <v>217</v>
      </c>
      <c r="B244" s="3" t="s">
        <v>177</v>
      </c>
      <c r="C244" s="3" t="s">
        <v>456</v>
      </c>
      <c r="D244" s="101">
        <v>1420.101962363623</v>
      </c>
      <c r="E244" s="101">
        <v>1039.0989968514314</v>
      </c>
      <c r="F244" s="101">
        <v>381.00296551219151</v>
      </c>
    </row>
    <row r="245" spans="1:6" x14ac:dyDescent="0.45">
      <c r="A245" s="3" t="s">
        <v>217</v>
      </c>
      <c r="B245" s="3" t="s">
        <v>177</v>
      </c>
      <c r="C245" s="3" t="s">
        <v>457</v>
      </c>
      <c r="D245" s="101">
        <v>2632.3841253569599</v>
      </c>
      <c r="E245" s="101">
        <v>2216.7445266163872</v>
      </c>
      <c r="F245" s="101">
        <v>415.63959874057258</v>
      </c>
    </row>
    <row r="246" spans="1:6" x14ac:dyDescent="0.45">
      <c r="A246" s="3" t="s">
        <v>217</v>
      </c>
      <c r="B246" s="3" t="s">
        <v>177</v>
      </c>
      <c r="C246" s="3" t="s">
        <v>458</v>
      </c>
      <c r="D246" s="101">
        <v>2216.7445266163868</v>
      </c>
      <c r="E246" s="101">
        <v>1050.6445412608919</v>
      </c>
      <c r="F246" s="101">
        <v>1166.0999853554952</v>
      </c>
    </row>
    <row r="247" spans="1:6" x14ac:dyDescent="0.45">
      <c r="A247" s="3" t="s">
        <v>217</v>
      </c>
      <c r="B247" s="3" t="s">
        <v>177</v>
      </c>
      <c r="C247" s="3" t="s">
        <v>459</v>
      </c>
      <c r="D247" s="101">
        <v>1916.5603719704181</v>
      </c>
      <c r="E247" s="101">
        <v>854.37028630006591</v>
      </c>
      <c r="F247" s="101">
        <v>1062.1900856703521</v>
      </c>
    </row>
    <row r="248" spans="1:6" x14ac:dyDescent="0.45">
      <c r="A248" s="3" t="s">
        <v>217</v>
      </c>
      <c r="B248" s="3" t="s">
        <v>177</v>
      </c>
      <c r="C248" s="3" t="s">
        <v>460</v>
      </c>
      <c r="D248" s="101">
        <v>2205.1989822069268</v>
      </c>
      <c r="E248" s="101">
        <v>808.18810866222441</v>
      </c>
      <c r="F248" s="101">
        <v>1397.0108735447022</v>
      </c>
    </row>
    <row r="249" spans="1:6" x14ac:dyDescent="0.45">
      <c r="A249" s="2" t="s">
        <v>215</v>
      </c>
      <c r="B249" s="2" t="s">
        <v>178</v>
      </c>
      <c r="C249" s="2" t="s">
        <v>461</v>
      </c>
      <c r="D249" s="100">
        <v>4987.6751848868707</v>
      </c>
      <c r="E249" s="100">
        <v>3336.6623343340407</v>
      </c>
      <c r="F249" s="100">
        <v>1651.0128505528298</v>
      </c>
    </row>
    <row r="250" spans="1:6" x14ac:dyDescent="0.45">
      <c r="A250" s="3" t="s">
        <v>217</v>
      </c>
      <c r="B250" s="3" t="s">
        <v>178</v>
      </c>
      <c r="C250" s="3" t="s">
        <v>462</v>
      </c>
      <c r="D250" s="101">
        <v>3659.9375777989308</v>
      </c>
      <c r="E250" s="101">
        <v>2008.9247272461007</v>
      </c>
      <c r="F250" s="101">
        <v>1651.0128505528298</v>
      </c>
    </row>
    <row r="251" spans="1:6" x14ac:dyDescent="0.45">
      <c r="A251" s="3" t="s">
        <v>217</v>
      </c>
      <c r="B251" s="3" t="s">
        <v>178</v>
      </c>
      <c r="C251" s="3" t="s">
        <v>463</v>
      </c>
      <c r="D251" s="101">
        <v>923.64355275682794</v>
      </c>
      <c r="E251" s="101">
        <v>923.64355275682794</v>
      </c>
      <c r="F251" s="101">
        <v>0</v>
      </c>
    </row>
    <row r="252" spans="1:6" x14ac:dyDescent="0.45">
      <c r="A252" s="3" t="s">
        <v>217</v>
      </c>
      <c r="B252" s="3" t="s">
        <v>178</v>
      </c>
      <c r="C252" s="3" t="s">
        <v>464</v>
      </c>
      <c r="D252" s="101">
        <v>404.0940543311122</v>
      </c>
      <c r="E252" s="101">
        <v>404.0940543311122</v>
      </c>
      <c r="F252" s="101">
        <v>0</v>
      </c>
    </row>
    <row r="253" spans="1:6" x14ac:dyDescent="0.45">
      <c r="A253" s="2" t="s">
        <v>215</v>
      </c>
      <c r="B253" s="2" t="s">
        <v>179</v>
      </c>
      <c r="C253" s="2" t="s">
        <v>465</v>
      </c>
      <c r="D253" s="100">
        <v>7839.4246540235772</v>
      </c>
      <c r="E253" s="100">
        <v>5749.681115911254</v>
      </c>
      <c r="F253" s="100">
        <v>2089.7435381123232</v>
      </c>
    </row>
    <row r="254" spans="1:6" x14ac:dyDescent="0.45">
      <c r="A254" s="3" t="s">
        <v>217</v>
      </c>
      <c r="B254" s="3" t="s">
        <v>179</v>
      </c>
      <c r="C254" s="3" t="s">
        <v>466</v>
      </c>
      <c r="D254" s="101">
        <v>161.6376217324449</v>
      </c>
      <c r="E254" s="101">
        <v>161.6376217324449</v>
      </c>
      <c r="F254" s="101">
        <v>0</v>
      </c>
    </row>
    <row r="255" spans="1:6" x14ac:dyDescent="0.45">
      <c r="A255" s="3" t="s">
        <v>217</v>
      </c>
      <c r="B255" s="3" t="s">
        <v>179</v>
      </c>
      <c r="C255" s="3" t="s">
        <v>467</v>
      </c>
      <c r="D255" s="101">
        <v>4583.5811305557581</v>
      </c>
      <c r="E255" s="101">
        <v>2493.8375924434354</v>
      </c>
      <c r="F255" s="101">
        <v>2089.7435381123232</v>
      </c>
    </row>
    <row r="256" spans="1:6" x14ac:dyDescent="0.45">
      <c r="A256" s="3" t="s">
        <v>217</v>
      </c>
      <c r="B256" s="3" t="s">
        <v>179</v>
      </c>
      <c r="C256" s="3" t="s">
        <v>468</v>
      </c>
      <c r="D256" s="101">
        <v>3094.2059017353736</v>
      </c>
      <c r="E256" s="101">
        <v>3094.2059017353736</v>
      </c>
      <c r="F256" s="101">
        <v>0</v>
      </c>
    </row>
    <row r="257" spans="1:6" x14ac:dyDescent="0.45">
      <c r="A257" s="2" t="s">
        <v>215</v>
      </c>
      <c r="B257" s="2" t="s">
        <v>180</v>
      </c>
      <c r="C257" s="2" t="s">
        <v>469</v>
      </c>
      <c r="D257" s="100">
        <v>10506.445412608919</v>
      </c>
      <c r="E257" s="100">
        <v>4156.3959874057255</v>
      </c>
      <c r="F257" s="100">
        <v>6350.0494252031922</v>
      </c>
    </row>
    <row r="258" spans="1:6" x14ac:dyDescent="0.45">
      <c r="A258" s="3" t="s">
        <v>217</v>
      </c>
      <c r="B258" s="3" t="s">
        <v>180</v>
      </c>
      <c r="C258" s="3" t="s">
        <v>470</v>
      </c>
      <c r="D258" s="101">
        <v>2216.7445266163868</v>
      </c>
      <c r="E258" s="101">
        <v>808.18810866222441</v>
      </c>
      <c r="F258" s="101">
        <v>1408.5564179541625</v>
      </c>
    </row>
    <row r="259" spans="1:6" x14ac:dyDescent="0.45">
      <c r="A259" s="3" t="s">
        <v>217</v>
      </c>
      <c r="B259" s="3" t="s">
        <v>180</v>
      </c>
      <c r="C259" s="3" t="s">
        <v>471</v>
      </c>
      <c r="D259" s="101">
        <v>958.28018598520885</v>
      </c>
      <c r="E259" s="101">
        <v>600.36830929193809</v>
      </c>
      <c r="F259" s="101">
        <v>357.91187669327081</v>
      </c>
    </row>
    <row r="260" spans="1:6" x14ac:dyDescent="0.45">
      <c r="A260" s="3" t="s">
        <v>217</v>
      </c>
      <c r="B260" s="3" t="s">
        <v>180</v>
      </c>
      <c r="C260" s="3" t="s">
        <v>472</v>
      </c>
      <c r="D260" s="101">
        <v>6396.2316028410332</v>
      </c>
      <c r="E260" s="101">
        <v>2493.8375924434354</v>
      </c>
      <c r="F260" s="101">
        <v>3902.3940103975979</v>
      </c>
    </row>
    <row r="261" spans="1:6" x14ac:dyDescent="0.45">
      <c r="A261" s="3" t="s">
        <v>217</v>
      </c>
      <c r="B261" s="3" t="s">
        <v>180</v>
      </c>
      <c r="C261" s="3" t="s">
        <v>473</v>
      </c>
      <c r="D261" s="101">
        <v>935.18909716628832</v>
      </c>
      <c r="E261" s="101">
        <v>254.00197700812771</v>
      </c>
      <c r="F261" s="101">
        <v>681.18712015816061</v>
      </c>
    </row>
    <row r="262" spans="1:6" x14ac:dyDescent="0.45">
      <c r="A262" s="2" t="s">
        <v>215</v>
      </c>
      <c r="B262" s="2" t="s">
        <v>181</v>
      </c>
      <c r="C262" s="2" t="s">
        <v>474</v>
      </c>
      <c r="D262" s="100">
        <v>4860.6741963828063</v>
      </c>
      <c r="E262" s="100">
        <v>2851.749469136706</v>
      </c>
      <c r="F262" s="100">
        <v>2008.9247272461007</v>
      </c>
    </row>
    <row r="263" spans="1:6" x14ac:dyDescent="0.45">
      <c r="A263" s="3" t="s">
        <v>217</v>
      </c>
      <c r="B263" s="3" t="s">
        <v>181</v>
      </c>
      <c r="C263" s="3" t="s">
        <v>475</v>
      </c>
      <c r="D263" s="101">
        <v>92.364355275682783</v>
      </c>
      <c r="E263" s="101">
        <v>92.364355275682783</v>
      </c>
      <c r="F263" s="101">
        <v>0</v>
      </c>
    </row>
    <row r="264" spans="1:6" x14ac:dyDescent="0.45">
      <c r="A264" s="3" t="s">
        <v>217</v>
      </c>
      <c r="B264" s="3" t="s">
        <v>181</v>
      </c>
      <c r="C264" s="3" t="s">
        <v>476</v>
      </c>
      <c r="D264" s="101">
        <v>4294.9425203192504</v>
      </c>
      <c r="E264" s="101">
        <v>2413.0187815772133</v>
      </c>
      <c r="F264" s="101">
        <v>1881.9237387420369</v>
      </c>
    </row>
    <row r="265" spans="1:6" x14ac:dyDescent="0.45">
      <c r="A265" s="3" t="s">
        <v>217</v>
      </c>
      <c r="B265" s="3" t="s">
        <v>181</v>
      </c>
      <c r="C265" s="3" t="s">
        <v>477</v>
      </c>
      <c r="D265" s="101">
        <v>0</v>
      </c>
      <c r="E265" s="101">
        <v>0</v>
      </c>
      <c r="F265" s="101">
        <v>0</v>
      </c>
    </row>
    <row r="266" spans="1:6" x14ac:dyDescent="0.45">
      <c r="A266" s="3" t="s">
        <v>217</v>
      </c>
      <c r="B266" s="3" t="s">
        <v>181</v>
      </c>
      <c r="C266" s="3" t="s">
        <v>478</v>
      </c>
      <c r="D266" s="101">
        <v>473.36732078787435</v>
      </c>
      <c r="E266" s="101">
        <v>346.36633228381049</v>
      </c>
      <c r="F266" s="101">
        <v>127.00098850406386</v>
      </c>
    </row>
    <row r="267" spans="1:6" x14ac:dyDescent="0.45">
      <c r="A267" s="2" t="s">
        <v>215</v>
      </c>
      <c r="B267" s="2" t="s">
        <v>182</v>
      </c>
      <c r="C267" s="2" t="s">
        <v>479</v>
      </c>
      <c r="D267" s="100">
        <v>36610.921322398768</v>
      </c>
      <c r="E267" s="100">
        <v>9963.804825364281</v>
      </c>
      <c r="F267" s="100">
        <v>26647.116497034487</v>
      </c>
    </row>
    <row r="268" spans="1:6" x14ac:dyDescent="0.45">
      <c r="A268" s="3" t="s">
        <v>217</v>
      </c>
      <c r="B268" s="3" t="s">
        <v>182</v>
      </c>
      <c r="C268" s="3" t="s">
        <v>480</v>
      </c>
      <c r="D268" s="101">
        <v>18542.144321593321</v>
      </c>
      <c r="E268" s="101">
        <v>4479.6712308706155</v>
      </c>
      <c r="F268" s="101">
        <v>14062.473090722706</v>
      </c>
    </row>
    <row r="269" spans="1:6" x14ac:dyDescent="0.45">
      <c r="A269" s="3" t="s">
        <v>217</v>
      </c>
      <c r="B269" s="3" t="s">
        <v>182</v>
      </c>
      <c r="C269" s="3" t="s">
        <v>481</v>
      </c>
      <c r="D269" s="101">
        <v>7400.6939664640831</v>
      </c>
      <c r="E269" s="101">
        <v>1454.7385955920038</v>
      </c>
      <c r="F269" s="101">
        <v>5945.9553708720796</v>
      </c>
    </row>
    <row r="270" spans="1:6" x14ac:dyDescent="0.45">
      <c r="A270" s="3" t="s">
        <v>217</v>
      </c>
      <c r="B270" s="3" t="s">
        <v>182</v>
      </c>
      <c r="C270" s="3" t="s">
        <v>482</v>
      </c>
      <c r="D270" s="101">
        <v>2586.2019477191184</v>
      </c>
      <c r="E270" s="101">
        <v>1443.1930511825437</v>
      </c>
      <c r="F270" s="101">
        <v>1143.0088965365746</v>
      </c>
    </row>
    <row r="271" spans="1:6" x14ac:dyDescent="0.45">
      <c r="A271" s="3" t="s">
        <v>217</v>
      </c>
      <c r="B271" s="3" t="s">
        <v>182</v>
      </c>
      <c r="C271" s="3" t="s">
        <v>483</v>
      </c>
      <c r="D271" s="101">
        <v>8081.8810866222439</v>
      </c>
      <c r="E271" s="101">
        <v>2586.2019477191184</v>
      </c>
      <c r="F271" s="101">
        <v>5495.6791389031259</v>
      </c>
    </row>
    <row r="272" spans="1:6" x14ac:dyDescent="0.45">
      <c r="A272" s="2" t="s">
        <v>215</v>
      </c>
      <c r="B272" s="2" t="s">
        <v>183</v>
      </c>
      <c r="C272" s="2" t="s">
        <v>484</v>
      </c>
      <c r="D272" s="100">
        <v>6234.5939811085882</v>
      </c>
      <c r="E272" s="100">
        <v>1593.2851285055281</v>
      </c>
      <c r="F272" s="100">
        <v>4641.3088526030606</v>
      </c>
    </row>
    <row r="273" spans="1:6" x14ac:dyDescent="0.45">
      <c r="A273" s="3" t="s">
        <v>217</v>
      </c>
      <c r="B273" s="3" t="s">
        <v>183</v>
      </c>
      <c r="C273" s="3" t="s">
        <v>485</v>
      </c>
      <c r="D273" s="101">
        <v>2274.4722486636888</v>
      </c>
      <c r="E273" s="101">
        <v>912.09800834736757</v>
      </c>
      <c r="F273" s="101">
        <v>1362.3742403163212</v>
      </c>
    </row>
    <row r="274" spans="1:6" x14ac:dyDescent="0.45">
      <c r="A274" s="3" t="s">
        <v>217</v>
      </c>
      <c r="B274" s="3" t="s">
        <v>183</v>
      </c>
      <c r="C274" s="3" t="s">
        <v>486</v>
      </c>
      <c r="D274" s="101">
        <v>473.36732078787429</v>
      </c>
      <c r="E274" s="101">
        <v>0</v>
      </c>
      <c r="F274" s="101">
        <v>473.36732078787429</v>
      </c>
    </row>
    <row r="275" spans="1:6" x14ac:dyDescent="0.45">
      <c r="A275" s="3" t="s">
        <v>217</v>
      </c>
      <c r="B275" s="3" t="s">
        <v>183</v>
      </c>
      <c r="C275" s="3" t="s">
        <v>487</v>
      </c>
      <c r="D275" s="101">
        <v>992.91681921359009</v>
      </c>
      <c r="E275" s="101">
        <v>508.00395401625542</v>
      </c>
      <c r="F275" s="101">
        <v>484.91286519733467</v>
      </c>
    </row>
    <row r="276" spans="1:6" x14ac:dyDescent="0.45">
      <c r="A276" s="3" t="s">
        <v>217</v>
      </c>
      <c r="B276" s="3" t="s">
        <v>183</v>
      </c>
      <c r="C276" s="3" t="s">
        <v>488</v>
      </c>
      <c r="D276" s="101">
        <v>865.91583070952618</v>
      </c>
      <c r="E276" s="101">
        <v>0</v>
      </c>
      <c r="F276" s="101">
        <v>865.91583070952618</v>
      </c>
    </row>
    <row r="277" spans="1:6" x14ac:dyDescent="0.45">
      <c r="A277" s="3" t="s">
        <v>217</v>
      </c>
      <c r="B277" s="3" t="s">
        <v>183</v>
      </c>
      <c r="C277" s="3" t="s">
        <v>489</v>
      </c>
      <c r="D277" s="101">
        <v>1627.9217617339093</v>
      </c>
      <c r="E277" s="101">
        <v>173.18316614190525</v>
      </c>
      <c r="F277" s="101">
        <v>1454.738595592004</v>
      </c>
    </row>
    <row r="278" spans="1:6" x14ac:dyDescent="0.45">
      <c r="A278" s="2" t="s">
        <v>215</v>
      </c>
      <c r="B278" s="2" t="s">
        <v>184</v>
      </c>
      <c r="C278" s="2" t="s">
        <v>490</v>
      </c>
      <c r="D278" s="100">
        <v>11395.452332137364</v>
      </c>
      <c r="E278" s="100">
        <v>3475.2088672475647</v>
      </c>
      <c r="F278" s="100">
        <v>7920.2434648897997</v>
      </c>
    </row>
    <row r="279" spans="1:6" x14ac:dyDescent="0.45">
      <c r="A279" s="3" t="s">
        <v>217</v>
      </c>
      <c r="B279" s="3" t="s">
        <v>184</v>
      </c>
      <c r="C279" s="3" t="s">
        <v>491</v>
      </c>
      <c r="D279" s="101">
        <v>4248.7603426814085</v>
      </c>
      <c r="E279" s="101">
        <v>300.18415464596904</v>
      </c>
      <c r="F279" s="101">
        <v>3948.5761880354394</v>
      </c>
    </row>
    <row r="280" spans="1:6" x14ac:dyDescent="0.45">
      <c r="A280" s="3" t="s">
        <v>217</v>
      </c>
      <c r="B280" s="3" t="s">
        <v>184</v>
      </c>
      <c r="C280" s="3" t="s">
        <v>492</v>
      </c>
      <c r="D280" s="101">
        <v>2759.3851138610235</v>
      </c>
      <c r="E280" s="101">
        <v>1189.1910741744159</v>
      </c>
      <c r="F280" s="101">
        <v>1570.1940396866075</v>
      </c>
    </row>
    <row r="281" spans="1:6" x14ac:dyDescent="0.45">
      <c r="A281" s="3" t="s">
        <v>217</v>
      </c>
      <c r="B281" s="3" t="s">
        <v>184</v>
      </c>
      <c r="C281" s="3" t="s">
        <v>493</v>
      </c>
      <c r="D281" s="101">
        <v>2921.0227355934685</v>
      </c>
      <c r="E281" s="101">
        <v>923.64355275682794</v>
      </c>
      <c r="F281" s="101">
        <v>1997.3791828366404</v>
      </c>
    </row>
    <row r="282" spans="1:6" x14ac:dyDescent="0.45">
      <c r="A282" s="3" t="s">
        <v>217</v>
      </c>
      <c r="B282" s="3" t="s">
        <v>184</v>
      </c>
      <c r="C282" s="3" t="s">
        <v>494</v>
      </c>
      <c r="D282" s="101">
        <v>981.37127480412971</v>
      </c>
      <c r="E282" s="101">
        <v>646.55048692977959</v>
      </c>
      <c r="F282" s="101">
        <v>334.82078787435012</v>
      </c>
    </row>
    <row r="283" spans="1:6" x14ac:dyDescent="0.45">
      <c r="A283" s="3" t="s">
        <v>217</v>
      </c>
      <c r="B283" s="3" t="s">
        <v>184</v>
      </c>
      <c r="C283" s="3" t="s">
        <v>495</v>
      </c>
      <c r="D283" s="101">
        <v>138.5465329135242</v>
      </c>
      <c r="E283" s="101">
        <v>69.273266456762101</v>
      </c>
      <c r="F283" s="101">
        <v>69.273266456762101</v>
      </c>
    </row>
    <row r="284" spans="1:6" x14ac:dyDescent="0.45">
      <c r="A284" s="3" t="s">
        <v>217</v>
      </c>
      <c r="B284" s="3" t="s">
        <v>184</v>
      </c>
      <c r="C284" s="3" t="s">
        <v>496</v>
      </c>
      <c r="D284" s="101">
        <v>103.90989968514315</v>
      </c>
      <c r="E284" s="101">
        <v>103.90989968514315</v>
      </c>
      <c r="F284" s="101">
        <v>0</v>
      </c>
    </row>
    <row r="285" spans="1:6" x14ac:dyDescent="0.45">
      <c r="A285" s="3" t="s">
        <v>217</v>
      </c>
      <c r="B285" s="3" t="s">
        <v>184</v>
      </c>
      <c r="C285" s="3" t="s">
        <v>497</v>
      </c>
      <c r="D285" s="101">
        <v>46.182177637841392</v>
      </c>
      <c r="E285" s="101">
        <v>46.182177637841392</v>
      </c>
      <c r="F285" s="101">
        <v>0</v>
      </c>
    </row>
    <row r="286" spans="1:6" x14ac:dyDescent="0.45">
      <c r="A286" s="3" t="s">
        <v>217</v>
      </c>
      <c r="B286" s="3" t="s">
        <v>184</v>
      </c>
      <c r="C286" s="3" t="s">
        <v>498</v>
      </c>
      <c r="D286" s="101">
        <v>196.27425496082594</v>
      </c>
      <c r="E286" s="101">
        <v>196.27425496082594</v>
      </c>
      <c r="F286" s="101">
        <v>0</v>
      </c>
    </row>
    <row r="287" spans="1:6" x14ac:dyDescent="0.45">
      <c r="A287" s="2" t="s">
        <v>215</v>
      </c>
      <c r="B287" s="2" t="s">
        <v>185</v>
      </c>
      <c r="C287" s="2" t="s">
        <v>499</v>
      </c>
      <c r="D287" s="100">
        <v>17179.770081276998</v>
      </c>
      <c r="E287" s="100">
        <v>8093.4266310317053</v>
      </c>
      <c r="F287" s="100">
        <v>9086.3434502452947</v>
      </c>
    </row>
    <row r="288" spans="1:6" x14ac:dyDescent="0.45">
      <c r="A288" s="3" t="s">
        <v>217</v>
      </c>
      <c r="B288" s="3" t="s">
        <v>185</v>
      </c>
      <c r="C288" s="3" t="s">
        <v>500</v>
      </c>
      <c r="D288" s="101">
        <v>889.00691952844693</v>
      </c>
      <c r="E288" s="101">
        <v>57.727722047301746</v>
      </c>
      <c r="F288" s="101">
        <v>831.27919748114516</v>
      </c>
    </row>
    <row r="289" spans="1:6" x14ac:dyDescent="0.45">
      <c r="A289" s="3" t="s">
        <v>217</v>
      </c>
      <c r="B289" s="3" t="s">
        <v>185</v>
      </c>
      <c r="C289" s="3" t="s">
        <v>501</v>
      </c>
      <c r="D289" s="101">
        <v>13323.558248517242</v>
      </c>
      <c r="E289" s="101">
        <v>7192.874167093797</v>
      </c>
      <c r="F289" s="101">
        <v>6130.6840814234456</v>
      </c>
    </row>
    <row r="290" spans="1:6" x14ac:dyDescent="0.45">
      <c r="A290" s="3" t="s">
        <v>217</v>
      </c>
      <c r="B290" s="3" t="s">
        <v>185</v>
      </c>
      <c r="C290" s="3" t="s">
        <v>502</v>
      </c>
      <c r="D290" s="101">
        <v>912.09800834736757</v>
      </c>
      <c r="E290" s="101">
        <v>127.00098850406386</v>
      </c>
      <c r="F290" s="101">
        <v>785.09701984330377</v>
      </c>
    </row>
    <row r="291" spans="1:6" x14ac:dyDescent="0.45">
      <c r="A291" s="3" t="s">
        <v>217</v>
      </c>
      <c r="B291" s="3" t="s">
        <v>185</v>
      </c>
      <c r="C291" s="3" t="s">
        <v>503</v>
      </c>
      <c r="D291" s="101">
        <v>819.73365307168478</v>
      </c>
      <c r="E291" s="101">
        <v>450.2762319689536</v>
      </c>
      <c r="F291" s="101">
        <v>369.45742110273113</v>
      </c>
    </row>
    <row r="292" spans="1:6" x14ac:dyDescent="0.45">
      <c r="A292" s="3" t="s">
        <v>217</v>
      </c>
      <c r="B292" s="3" t="s">
        <v>185</v>
      </c>
      <c r="C292" s="3" t="s">
        <v>504</v>
      </c>
      <c r="D292" s="101">
        <v>277.09306582704841</v>
      </c>
      <c r="E292" s="101">
        <v>80.818810866222449</v>
      </c>
      <c r="F292" s="101">
        <v>196.27425496082594</v>
      </c>
    </row>
    <row r="293" spans="1:6" x14ac:dyDescent="0.45">
      <c r="A293" s="3" t="s">
        <v>217</v>
      </c>
      <c r="B293" s="3" t="s">
        <v>185</v>
      </c>
      <c r="C293" s="3" t="s">
        <v>505</v>
      </c>
      <c r="D293" s="101">
        <v>958.28018598520896</v>
      </c>
      <c r="E293" s="101">
        <v>184.72871055136557</v>
      </c>
      <c r="F293" s="101">
        <v>773.55147543384339</v>
      </c>
    </row>
    <row r="294" spans="1:6" x14ac:dyDescent="0.45">
      <c r="A294" s="2" t="s">
        <v>215</v>
      </c>
      <c r="B294" s="2" t="s">
        <v>186</v>
      </c>
      <c r="C294" s="2" t="s">
        <v>506</v>
      </c>
      <c r="D294" s="100">
        <v>7620.0593102438306</v>
      </c>
      <c r="E294" s="100">
        <v>1223.8277074027972</v>
      </c>
      <c r="F294" s="100">
        <v>6396.2316028410332</v>
      </c>
    </row>
    <row r="295" spans="1:6" x14ac:dyDescent="0.45">
      <c r="A295" s="3" t="s">
        <v>217</v>
      </c>
      <c r="B295" s="3" t="s">
        <v>186</v>
      </c>
      <c r="C295" s="3" t="s">
        <v>507</v>
      </c>
      <c r="D295" s="101">
        <v>1824.1960166947351</v>
      </c>
      <c r="E295" s="101">
        <v>450.2762319689536</v>
      </c>
      <c r="F295" s="101">
        <v>1373.9197847257815</v>
      </c>
    </row>
    <row r="296" spans="1:6" x14ac:dyDescent="0.45">
      <c r="A296" s="3" t="s">
        <v>217</v>
      </c>
      <c r="B296" s="3" t="s">
        <v>186</v>
      </c>
      <c r="C296" s="3" t="s">
        <v>508</v>
      </c>
      <c r="D296" s="101">
        <v>750.46038661492275</v>
      </c>
      <c r="E296" s="101">
        <v>334.82078787435012</v>
      </c>
      <c r="F296" s="101">
        <v>415.63959874057258</v>
      </c>
    </row>
    <row r="297" spans="1:6" x14ac:dyDescent="0.45">
      <c r="A297" s="3" t="s">
        <v>217</v>
      </c>
      <c r="B297" s="3" t="s">
        <v>186</v>
      </c>
      <c r="C297" s="3" t="s">
        <v>509</v>
      </c>
      <c r="D297" s="101">
        <v>5045.4029069341723</v>
      </c>
      <c r="E297" s="101">
        <v>438.73068755949328</v>
      </c>
      <c r="F297" s="101">
        <v>4606.6722193746791</v>
      </c>
    </row>
    <row r="298" spans="1:6" x14ac:dyDescent="0.45">
      <c r="A298" s="2" t="s">
        <v>215</v>
      </c>
      <c r="B298" s="2" t="s">
        <v>187</v>
      </c>
      <c r="C298" s="2" t="s">
        <v>510</v>
      </c>
      <c r="D298" s="100">
        <v>9548.1652266237088</v>
      </c>
      <c r="E298" s="100">
        <v>3775.3930218935343</v>
      </c>
      <c r="F298" s="100">
        <v>5772.7722047301741</v>
      </c>
    </row>
    <row r="299" spans="1:6" x14ac:dyDescent="0.45">
      <c r="A299" s="3" t="s">
        <v>217</v>
      </c>
      <c r="B299" s="3" t="s">
        <v>187</v>
      </c>
      <c r="C299" s="3" t="s">
        <v>511</v>
      </c>
      <c r="D299" s="101">
        <v>4826.0375631544257</v>
      </c>
      <c r="E299" s="101">
        <v>2043.5613604744817</v>
      </c>
      <c r="F299" s="101">
        <v>2782.476202679944</v>
      </c>
    </row>
    <row r="300" spans="1:6" x14ac:dyDescent="0.45">
      <c r="A300" s="3" t="s">
        <v>217</v>
      </c>
      <c r="B300" s="3" t="s">
        <v>187</v>
      </c>
      <c r="C300" s="3" t="s">
        <v>512</v>
      </c>
      <c r="D300" s="101">
        <v>2147.4712601596252</v>
      </c>
      <c r="E300" s="101">
        <v>611.91385370139858</v>
      </c>
      <c r="F300" s="101">
        <v>1535.5574064582265</v>
      </c>
    </row>
    <row r="301" spans="1:6" x14ac:dyDescent="0.45">
      <c r="A301" s="3" t="s">
        <v>217</v>
      </c>
      <c r="B301" s="3" t="s">
        <v>187</v>
      </c>
      <c r="C301" s="3" t="s">
        <v>513</v>
      </c>
      <c r="D301" s="101">
        <v>1951.1970051987989</v>
      </c>
      <c r="E301" s="101">
        <v>762.00593102438302</v>
      </c>
      <c r="F301" s="101">
        <v>1189.1910741744159</v>
      </c>
    </row>
    <row r="302" spans="1:6" x14ac:dyDescent="0.45">
      <c r="A302" s="3" t="s">
        <v>217</v>
      </c>
      <c r="B302" s="3" t="s">
        <v>187</v>
      </c>
      <c r="C302" s="3" t="s">
        <v>514</v>
      </c>
      <c r="D302" s="101">
        <v>623.45939811085884</v>
      </c>
      <c r="E302" s="101">
        <v>357.91187669327081</v>
      </c>
      <c r="F302" s="101">
        <v>265.54752141758803</v>
      </c>
    </row>
    <row r="303" spans="1:6" x14ac:dyDescent="0.45">
      <c r="A303" s="2" t="s">
        <v>215</v>
      </c>
      <c r="B303" s="2" t="s">
        <v>188</v>
      </c>
      <c r="C303" s="2" t="s">
        <v>515</v>
      </c>
      <c r="D303" s="100">
        <v>14385.748334187594</v>
      </c>
      <c r="E303" s="100">
        <v>6407.7771472504937</v>
      </c>
      <c r="F303" s="100">
        <v>7977.9711869371004</v>
      </c>
    </row>
    <row r="304" spans="1:6" x14ac:dyDescent="0.45">
      <c r="A304" s="3" t="s">
        <v>217</v>
      </c>
      <c r="B304" s="3" t="s">
        <v>188</v>
      </c>
      <c r="C304" s="3" t="s">
        <v>516</v>
      </c>
      <c r="D304" s="101">
        <v>7989.5167313465618</v>
      </c>
      <c r="E304" s="101">
        <v>4699.0365746503621</v>
      </c>
      <c r="F304" s="101">
        <v>3290.4801566961996</v>
      </c>
    </row>
    <row r="305" spans="1:6" x14ac:dyDescent="0.45">
      <c r="A305" s="3" t="s">
        <v>217</v>
      </c>
      <c r="B305" s="3" t="s">
        <v>188</v>
      </c>
      <c r="C305" s="3" t="s">
        <v>517</v>
      </c>
      <c r="D305" s="101">
        <v>1858.8326499231162</v>
      </c>
      <c r="E305" s="101">
        <v>334.82078787435012</v>
      </c>
      <c r="F305" s="101">
        <v>1524.011862048766</v>
      </c>
    </row>
    <row r="306" spans="1:6" x14ac:dyDescent="0.45">
      <c r="A306" s="3" t="s">
        <v>217</v>
      </c>
      <c r="B306" s="3" t="s">
        <v>188</v>
      </c>
      <c r="C306" s="3" t="s">
        <v>518</v>
      </c>
      <c r="D306" s="101">
        <v>2020.4702716555612</v>
      </c>
      <c r="E306" s="101">
        <v>450.2762319689536</v>
      </c>
      <c r="F306" s="101">
        <v>1570.1940396866075</v>
      </c>
    </row>
    <row r="307" spans="1:6" x14ac:dyDescent="0.45">
      <c r="A307" s="3" t="s">
        <v>217</v>
      </c>
      <c r="B307" s="3" t="s">
        <v>188</v>
      </c>
      <c r="C307" s="3" t="s">
        <v>519</v>
      </c>
      <c r="D307" s="101">
        <v>1604.8306729149886</v>
      </c>
      <c r="E307" s="101">
        <v>230.91088818920699</v>
      </c>
      <c r="F307" s="101">
        <v>1373.9197847257815</v>
      </c>
    </row>
    <row r="308" spans="1:6" x14ac:dyDescent="0.45">
      <c r="A308" s="3" t="s">
        <v>217</v>
      </c>
      <c r="B308" s="3" t="s">
        <v>188</v>
      </c>
      <c r="C308" s="3" t="s">
        <v>520</v>
      </c>
      <c r="D308" s="101">
        <v>242.45643259866731</v>
      </c>
      <c r="E308" s="101">
        <v>23.091088818920696</v>
      </c>
      <c r="F308" s="101">
        <v>219.36534377974661</v>
      </c>
    </row>
    <row r="309" spans="1:6" x14ac:dyDescent="0.45">
      <c r="A309" s="3" t="s">
        <v>217</v>
      </c>
      <c r="B309" s="3" t="s">
        <v>188</v>
      </c>
      <c r="C309" s="3" t="s">
        <v>521</v>
      </c>
      <c r="D309" s="101">
        <v>669.64157574870023</v>
      </c>
      <c r="E309" s="101">
        <v>669.64157574870023</v>
      </c>
      <c r="F309" s="101">
        <v>0</v>
      </c>
    </row>
    <row r="310" spans="1:6" x14ac:dyDescent="0.45">
      <c r="A310" s="2" t="s">
        <v>215</v>
      </c>
      <c r="B310" s="2" t="s">
        <v>189</v>
      </c>
      <c r="C310" s="2" t="s">
        <v>522</v>
      </c>
      <c r="D310" s="100">
        <v>13185.011715603718</v>
      </c>
      <c r="E310" s="100">
        <v>8982.4335505601503</v>
      </c>
      <c r="F310" s="100">
        <v>4202.5781650435674</v>
      </c>
    </row>
    <row r="311" spans="1:6" x14ac:dyDescent="0.45">
      <c r="A311" s="3" t="s">
        <v>217</v>
      </c>
      <c r="B311" s="3" t="s">
        <v>189</v>
      </c>
      <c r="C311" s="3" t="s">
        <v>523</v>
      </c>
      <c r="D311" s="101">
        <v>692.73266456762099</v>
      </c>
      <c r="E311" s="101">
        <v>207.81979937028629</v>
      </c>
      <c r="F311" s="101">
        <v>484.91286519733467</v>
      </c>
    </row>
    <row r="312" spans="1:6" x14ac:dyDescent="0.45">
      <c r="A312" s="3" t="s">
        <v>217</v>
      </c>
      <c r="B312" s="3" t="s">
        <v>189</v>
      </c>
      <c r="C312" s="3" t="s">
        <v>524</v>
      </c>
      <c r="D312" s="101">
        <v>4722.1276634692831</v>
      </c>
      <c r="E312" s="101">
        <v>3382.8445119718826</v>
      </c>
      <c r="F312" s="101">
        <v>1339.2831514974005</v>
      </c>
    </row>
    <row r="313" spans="1:6" x14ac:dyDescent="0.45">
      <c r="A313" s="3" t="s">
        <v>217</v>
      </c>
      <c r="B313" s="3" t="s">
        <v>189</v>
      </c>
      <c r="C313" s="3" t="s">
        <v>525</v>
      </c>
      <c r="D313" s="101">
        <v>6650.2335798491604</v>
      </c>
      <c r="E313" s="101">
        <v>4537.3989529179171</v>
      </c>
      <c r="F313" s="101">
        <v>2112.8346269312437</v>
      </c>
    </row>
    <row r="314" spans="1:6" x14ac:dyDescent="0.45">
      <c r="A314" s="3" t="s">
        <v>217</v>
      </c>
      <c r="B314" s="3" t="s">
        <v>189</v>
      </c>
      <c r="C314" s="3" t="s">
        <v>526</v>
      </c>
      <c r="D314" s="101">
        <v>588.82276488247783</v>
      </c>
      <c r="E314" s="101">
        <v>323.2752434648898</v>
      </c>
      <c r="F314" s="101">
        <v>265.54752141758803</v>
      </c>
    </row>
    <row r="315" spans="1:6" x14ac:dyDescent="0.45">
      <c r="A315" s="3" t="s">
        <v>217</v>
      </c>
      <c r="B315" s="3" t="s">
        <v>189</v>
      </c>
      <c r="C315" s="3" t="s">
        <v>527</v>
      </c>
      <c r="D315" s="101">
        <v>531.09504283517606</v>
      </c>
      <c r="E315" s="101">
        <v>531.09504283517606</v>
      </c>
      <c r="F315" s="101">
        <v>0</v>
      </c>
    </row>
  </sheetData>
  <autoFilter ref="A4:F315" xr:uid="{00000000-0001-0000-0600-000000000000}"/>
  <mergeCells count="1">
    <mergeCell ref="D3:F3"/>
  </mergeCells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030A0"/>
  </sheetPr>
  <dimension ref="A1:BG316"/>
  <sheetViews>
    <sheetView workbookViewId="0">
      <pane xSplit="4" ySplit="9" topLeftCell="AP299" activePane="bottomRight" state="frozenSplit"/>
      <selection pane="topRight" activeCell="AW4" sqref="AW4:DB4"/>
      <selection pane="bottomLeft" activeCell="AW4" sqref="AW4:DB4"/>
      <selection pane="bottomRight" activeCell="BH303" sqref="BH303"/>
    </sheetView>
  </sheetViews>
  <sheetFormatPr defaultColWidth="17.88671875" defaultRowHeight="15" x14ac:dyDescent="0.45"/>
  <cols>
    <col min="1" max="1" width="11.44140625" style="16" customWidth="1"/>
    <col min="2" max="2" width="10.6640625" style="16" customWidth="1"/>
    <col min="3" max="3" width="16.33203125" style="16" customWidth="1"/>
    <col min="4" max="5" width="7.6640625" style="16" customWidth="1"/>
    <col min="6" max="31" width="7.6640625" style="15" customWidth="1"/>
    <col min="32" max="38" width="7.6640625" style="130" customWidth="1"/>
    <col min="39" max="45" width="7.6640625" style="15" customWidth="1"/>
    <col min="46" max="52" width="7.6640625" style="130" customWidth="1"/>
    <col min="53" max="59" width="7.6640625" style="15" customWidth="1"/>
    <col min="60" max="16384" width="17.88671875" style="16"/>
  </cols>
  <sheetData>
    <row r="1" spans="1:59" x14ac:dyDescent="0.45">
      <c r="A1" s="16" t="s">
        <v>562</v>
      </c>
      <c r="G1" s="19"/>
    </row>
    <row r="2" spans="1:59" x14ac:dyDescent="0.45">
      <c r="A2" s="16" t="s">
        <v>563</v>
      </c>
      <c r="D2" s="19"/>
    </row>
    <row r="3" spans="1:59" x14ac:dyDescent="0.45">
      <c r="A3" s="18"/>
      <c r="B3" s="18"/>
      <c r="C3" s="18"/>
      <c r="D3" s="188" t="s">
        <v>564</v>
      </c>
      <c r="E3" s="188"/>
      <c r="F3" s="188"/>
      <c r="G3" s="188"/>
      <c r="H3" s="188"/>
      <c r="I3" s="188"/>
      <c r="J3" s="188"/>
      <c r="K3" s="184" t="s">
        <v>565</v>
      </c>
      <c r="L3" s="185"/>
      <c r="M3" s="185"/>
      <c r="N3" s="185"/>
      <c r="O3" s="185"/>
      <c r="P3" s="185"/>
      <c r="Q3" s="186"/>
      <c r="R3" s="184" t="s">
        <v>566</v>
      </c>
      <c r="S3" s="185"/>
      <c r="T3" s="185"/>
      <c r="U3" s="185"/>
      <c r="V3" s="185"/>
      <c r="W3" s="185"/>
      <c r="X3" s="186"/>
      <c r="Y3" s="184" t="s">
        <v>567</v>
      </c>
      <c r="Z3" s="185"/>
      <c r="AA3" s="185"/>
      <c r="AB3" s="185"/>
      <c r="AC3" s="185"/>
      <c r="AD3" s="185"/>
      <c r="AE3" s="186"/>
      <c r="AF3" s="181" t="s">
        <v>568</v>
      </c>
      <c r="AG3" s="182"/>
      <c r="AH3" s="182"/>
      <c r="AI3" s="182"/>
      <c r="AJ3" s="182"/>
      <c r="AK3" s="182"/>
      <c r="AL3" s="183"/>
      <c r="AM3" s="184" t="s">
        <v>569</v>
      </c>
      <c r="AN3" s="185"/>
      <c r="AO3" s="185"/>
      <c r="AP3" s="185"/>
      <c r="AQ3" s="185"/>
      <c r="AR3" s="185"/>
      <c r="AS3" s="186"/>
      <c r="AT3" s="181" t="s">
        <v>570</v>
      </c>
      <c r="AU3" s="182"/>
      <c r="AV3" s="182"/>
      <c r="AW3" s="182"/>
      <c r="AX3" s="182"/>
      <c r="AY3" s="182"/>
      <c r="AZ3" s="183"/>
      <c r="BA3" s="184" t="s">
        <v>571</v>
      </c>
      <c r="BB3" s="185"/>
      <c r="BC3" s="185"/>
      <c r="BD3" s="185"/>
      <c r="BE3" s="185"/>
      <c r="BF3" s="185"/>
      <c r="BG3" s="186"/>
    </row>
    <row r="4" spans="1:59" x14ac:dyDescent="0.45">
      <c r="A4" s="85"/>
      <c r="B4" s="85"/>
      <c r="C4" s="85"/>
      <c r="D4" s="187" t="s">
        <v>572</v>
      </c>
      <c r="E4" s="187" t="s">
        <v>573</v>
      </c>
      <c r="F4" s="188" t="s">
        <v>574</v>
      </c>
      <c r="G4" s="188"/>
      <c r="H4" s="188"/>
      <c r="I4" s="187" t="s">
        <v>575</v>
      </c>
      <c r="J4" s="187" t="s">
        <v>576</v>
      </c>
      <c r="K4" s="187" t="s">
        <v>572</v>
      </c>
      <c r="L4" s="187" t="s">
        <v>573</v>
      </c>
      <c r="M4" s="188" t="s">
        <v>574</v>
      </c>
      <c r="N4" s="188"/>
      <c r="O4" s="188"/>
      <c r="P4" s="187" t="s">
        <v>575</v>
      </c>
      <c r="Q4" s="187" t="s">
        <v>576</v>
      </c>
      <c r="R4" s="187" t="s">
        <v>572</v>
      </c>
      <c r="S4" s="187" t="s">
        <v>573</v>
      </c>
      <c r="T4" s="188" t="s">
        <v>574</v>
      </c>
      <c r="U4" s="188"/>
      <c r="V4" s="188"/>
      <c r="W4" s="187" t="s">
        <v>575</v>
      </c>
      <c r="X4" s="187" t="s">
        <v>576</v>
      </c>
      <c r="Y4" s="187" t="s">
        <v>572</v>
      </c>
      <c r="Z4" s="187" t="s">
        <v>573</v>
      </c>
      <c r="AA4" s="188" t="s">
        <v>574</v>
      </c>
      <c r="AB4" s="188"/>
      <c r="AC4" s="188"/>
      <c r="AD4" s="187" t="s">
        <v>575</v>
      </c>
      <c r="AE4" s="187" t="s">
        <v>576</v>
      </c>
      <c r="AF4" s="189" t="s">
        <v>572</v>
      </c>
      <c r="AG4" s="189" t="s">
        <v>573</v>
      </c>
      <c r="AH4" s="190" t="s">
        <v>574</v>
      </c>
      <c r="AI4" s="190"/>
      <c r="AJ4" s="190"/>
      <c r="AK4" s="189" t="s">
        <v>575</v>
      </c>
      <c r="AL4" s="189" t="s">
        <v>576</v>
      </c>
      <c r="AM4" s="187" t="s">
        <v>572</v>
      </c>
      <c r="AN4" s="187" t="s">
        <v>573</v>
      </c>
      <c r="AO4" s="188" t="s">
        <v>574</v>
      </c>
      <c r="AP4" s="188"/>
      <c r="AQ4" s="188"/>
      <c r="AR4" s="187" t="s">
        <v>575</v>
      </c>
      <c r="AS4" s="187" t="s">
        <v>576</v>
      </c>
      <c r="AT4" s="189" t="s">
        <v>572</v>
      </c>
      <c r="AU4" s="189" t="s">
        <v>573</v>
      </c>
      <c r="AV4" s="190" t="s">
        <v>574</v>
      </c>
      <c r="AW4" s="190"/>
      <c r="AX4" s="190"/>
      <c r="AY4" s="189" t="s">
        <v>575</v>
      </c>
      <c r="AZ4" s="189" t="s">
        <v>576</v>
      </c>
      <c r="BA4" s="187" t="s">
        <v>572</v>
      </c>
      <c r="BB4" s="187" t="s">
        <v>573</v>
      </c>
      <c r="BC4" s="188" t="s">
        <v>574</v>
      </c>
      <c r="BD4" s="188"/>
      <c r="BE4" s="188"/>
      <c r="BF4" s="187" t="s">
        <v>575</v>
      </c>
      <c r="BG4" s="187" t="s">
        <v>576</v>
      </c>
    </row>
    <row r="5" spans="1:59" ht="21.75" customHeight="1" x14ac:dyDescent="0.45">
      <c r="A5" s="17" t="s">
        <v>203</v>
      </c>
      <c r="B5" s="17" t="s">
        <v>204</v>
      </c>
      <c r="C5" s="17" t="s">
        <v>205</v>
      </c>
      <c r="D5" s="187"/>
      <c r="E5" s="187"/>
      <c r="F5" s="93" t="s">
        <v>559</v>
      </c>
      <c r="G5" s="93" t="s">
        <v>577</v>
      </c>
      <c r="H5" s="93" t="s">
        <v>578</v>
      </c>
      <c r="I5" s="187"/>
      <c r="J5" s="187"/>
      <c r="K5" s="187"/>
      <c r="L5" s="187"/>
      <c r="M5" s="93" t="s">
        <v>559</v>
      </c>
      <c r="N5" s="93" t="s">
        <v>577</v>
      </c>
      <c r="O5" s="93" t="s">
        <v>578</v>
      </c>
      <c r="P5" s="187"/>
      <c r="Q5" s="187"/>
      <c r="R5" s="187"/>
      <c r="S5" s="187"/>
      <c r="T5" s="93" t="s">
        <v>559</v>
      </c>
      <c r="U5" s="93" t="s">
        <v>577</v>
      </c>
      <c r="V5" s="93" t="s">
        <v>578</v>
      </c>
      <c r="W5" s="187"/>
      <c r="X5" s="187"/>
      <c r="Y5" s="187"/>
      <c r="Z5" s="187"/>
      <c r="AA5" s="93" t="s">
        <v>559</v>
      </c>
      <c r="AB5" s="93" t="s">
        <v>577</v>
      </c>
      <c r="AC5" s="93" t="s">
        <v>578</v>
      </c>
      <c r="AD5" s="187"/>
      <c r="AE5" s="187"/>
      <c r="AF5" s="189"/>
      <c r="AG5" s="189"/>
      <c r="AH5" s="131" t="s">
        <v>559</v>
      </c>
      <c r="AI5" s="131" t="s">
        <v>577</v>
      </c>
      <c r="AJ5" s="131" t="s">
        <v>578</v>
      </c>
      <c r="AK5" s="189"/>
      <c r="AL5" s="189"/>
      <c r="AM5" s="187"/>
      <c r="AN5" s="187"/>
      <c r="AO5" s="93" t="s">
        <v>559</v>
      </c>
      <c r="AP5" s="93" t="s">
        <v>577</v>
      </c>
      <c r="AQ5" s="93" t="s">
        <v>578</v>
      </c>
      <c r="AR5" s="187"/>
      <c r="AS5" s="187"/>
      <c r="AT5" s="189"/>
      <c r="AU5" s="189"/>
      <c r="AV5" s="131" t="s">
        <v>559</v>
      </c>
      <c r="AW5" s="131" t="s">
        <v>577</v>
      </c>
      <c r="AX5" s="131" t="s">
        <v>578</v>
      </c>
      <c r="AY5" s="189"/>
      <c r="AZ5" s="189"/>
      <c r="BA5" s="187"/>
      <c r="BB5" s="187"/>
      <c r="BC5" s="93" t="s">
        <v>559</v>
      </c>
      <c r="BD5" s="93" t="s">
        <v>577</v>
      </c>
      <c r="BE5" s="93" t="s">
        <v>578</v>
      </c>
      <c r="BF5" s="187"/>
      <c r="BG5" s="187"/>
    </row>
    <row r="6" spans="1:59" x14ac:dyDescent="0.45">
      <c r="A6" s="1" t="s">
        <v>212</v>
      </c>
      <c r="B6" s="1" t="s">
        <v>213</v>
      </c>
      <c r="C6" s="1" t="s">
        <v>214</v>
      </c>
      <c r="D6" s="112">
        <v>5.5156174915905813</v>
      </c>
      <c r="E6" s="112">
        <v>8.4048117154811717</v>
      </c>
      <c r="F6" s="112">
        <v>11.315136476426799</v>
      </c>
      <c r="G6" s="112">
        <v>17.4375</v>
      </c>
      <c r="H6" s="112">
        <v>8.9587628865979383</v>
      </c>
      <c r="I6" s="112">
        <v>6.2839059674502709</v>
      </c>
      <c r="J6" s="112">
        <v>3.0604444444444443</v>
      </c>
      <c r="K6" s="115">
        <v>389.06775588659309</v>
      </c>
      <c r="L6" s="115">
        <v>440.30020920502079</v>
      </c>
      <c r="M6" s="115">
        <v>525.63523573201007</v>
      </c>
      <c r="N6" s="115">
        <v>686.5625</v>
      </c>
      <c r="O6" s="115">
        <v>463.69759450171819</v>
      </c>
      <c r="P6" s="115">
        <v>378.11211573236881</v>
      </c>
      <c r="Q6" s="115">
        <v>345.53155555555554</v>
      </c>
      <c r="R6" s="118">
        <v>2081</v>
      </c>
      <c r="S6" s="118">
        <v>956</v>
      </c>
      <c r="T6" s="118">
        <v>403</v>
      </c>
      <c r="U6" s="118">
        <v>112</v>
      </c>
      <c r="V6" s="118">
        <v>291</v>
      </c>
      <c r="W6" s="118">
        <v>553</v>
      </c>
      <c r="X6" s="118">
        <v>1125</v>
      </c>
      <c r="Y6" s="118">
        <v>11478</v>
      </c>
      <c r="Z6" s="118">
        <v>8035</v>
      </c>
      <c r="AA6" s="118">
        <v>4560</v>
      </c>
      <c r="AB6" s="118">
        <v>1953</v>
      </c>
      <c r="AC6" s="118">
        <v>2607</v>
      </c>
      <c r="AD6" s="118">
        <v>3475</v>
      </c>
      <c r="AE6" s="118">
        <v>3443</v>
      </c>
      <c r="AF6" s="127">
        <v>1</v>
      </c>
      <c r="AG6" s="127">
        <v>0.70003484927687754</v>
      </c>
      <c r="AH6" s="127">
        <v>0.39728175640355462</v>
      </c>
      <c r="AI6" s="127">
        <v>0.17015159435441715</v>
      </c>
      <c r="AJ6" s="127">
        <v>0.22713016204913747</v>
      </c>
      <c r="AK6" s="127">
        <v>0.30275309287332286</v>
      </c>
      <c r="AL6" s="127">
        <v>0.29996515072312252</v>
      </c>
      <c r="AM6" s="121">
        <v>809.6500000000002</v>
      </c>
      <c r="AN6" s="121">
        <v>420.92699999999991</v>
      </c>
      <c r="AO6" s="121">
        <v>211.83100000000005</v>
      </c>
      <c r="AP6" s="121">
        <v>76.894999999999996</v>
      </c>
      <c r="AQ6" s="121">
        <v>134.93600000000001</v>
      </c>
      <c r="AR6" s="121">
        <v>209.09599999999995</v>
      </c>
      <c r="AS6" s="121">
        <v>388.72300000000001</v>
      </c>
      <c r="AT6" s="127">
        <v>1</v>
      </c>
      <c r="AU6" s="127">
        <v>0.51988760575557313</v>
      </c>
      <c r="AV6" s="127">
        <v>0.2616328042981535</v>
      </c>
      <c r="AW6" s="127">
        <v>9.4973136540480424E-2</v>
      </c>
      <c r="AX6" s="127">
        <v>0.16665966775767305</v>
      </c>
      <c r="AY6" s="127">
        <v>0.25825480145741975</v>
      </c>
      <c r="AZ6" s="127">
        <v>0.48011239424442648</v>
      </c>
      <c r="BA6" s="115">
        <v>70.53929255967941</v>
      </c>
      <c r="BB6" s="115">
        <v>52.386683260734273</v>
      </c>
      <c r="BC6" s="115">
        <v>46.45416666666668</v>
      </c>
      <c r="BD6" s="115">
        <v>39.372759856630822</v>
      </c>
      <c r="BE6" s="115">
        <v>51.759110088224013</v>
      </c>
      <c r="BF6" s="115">
        <v>60.171510791366892</v>
      </c>
      <c r="BG6" s="115">
        <v>112.90241068835319</v>
      </c>
    </row>
    <row r="7" spans="1:59" x14ac:dyDescent="0.45">
      <c r="A7" s="2" t="s">
        <v>215</v>
      </c>
      <c r="B7" s="2" t="s">
        <v>96</v>
      </c>
      <c r="C7" s="2" t="s">
        <v>216</v>
      </c>
      <c r="D7" s="113">
        <v>4.4189189189189193</v>
      </c>
      <c r="E7" s="113">
        <v>5.2264150943396226</v>
      </c>
      <c r="F7" s="113">
        <v>5.78125</v>
      </c>
      <c r="G7" s="113">
        <v>8.75</v>
      </c>
      <c r="H7" s="113">
        <v>5.3571428571428568</v>
      </c>
      <c r="I7" s="113">
        <v>4.3809523809523814</v>
      </c>
      <c r="J7" s="113">
        <v>2.3809523809523809</v>
      </c>
      <c r="K7" s="116">
        <v>383.09459459459464</v>
      </c>
      <c r="L7" s="116">
        <v>393.39622641509442</v>
      </c>
      <c r="M7" s="116">
        <v>349.71874999999994</v>
      </c>
      <c r="N7" s="116">
        <v>718.25</v>
      </c>
      <c r="O7" s="116">
        <v>297.07142857142856</v>
      </c>
      <c r="P7" s="116">
        <v>459.95238095238096</v>
      </c>
      <c r="Q7" s="116">
        <v>357.09523809523807</v>
      </c>
      <c r="R7" s="119">
        <v>74</v>
      </c>
      <c r="S7" s="119">
        <v>53</v>
      </c>
      <c r="T7" s="119">
        <v>32</v>
      </c>
      <c r="U7" s="119">
        <v>4</v>
      </c>
      <c r="V7" s="119">
        <v>28</v>
      </c>
      <c r="W7" s="119">
        <v>21</v>
      </c>
      <c r="X7" s="119">
        <v>21</v>
      </c>
      <c r="Y7" s="119">
        <v>327</v>
      </c>
      <c r="Z7" s="119">
        <v>277</v>
      </c>
      <c r="AA7" s="119">
        <v>185</v>
      </c>
      <c r="AB7" s="119">
        <v>35</v>
      </c>
      <c r="AC7" s="119">
        <v>150</v>
      </c>
      <c r="AD7" s="119">
        <v>92</v>
      </c>
      <c r="AE7" s="119">
        <v>50</v>
      </c>
      <c r="AF7" s="128">
        <v>1</v>
      </c>
      <c r="AG7" s="128">
        <v>0.84709480122324154</v>
      </c>
      <c r="AH7" s="128">
        <v>0.56574923547400613</v>
      </c>
      <c r="AI7" s="128">
        <v>0.10703363914373089</v>
      </c>
      <c r="AJ7" s="128">
        <v>0.45871559633027525</v>
      </c>
      <c r="AK7" s="128">
        <v>0.28134556574923547</v>
      </c>
      <c r="AL7" s="128">
        <v>0.1529051987767584</v>
      </c>
      <c r="AM7" s="122">
        <v>28.349000000000004</v>
      </c>
      <c r="AN7" s="122">
        <v>20.850000000000005</v>
      </c>
      <c r="AO7" s="122">
        <v>11.190999999999999</v>
      </c>
      <c r="AP7" s="122">
        <v>2.8730000000000002</v>
      </c>
      <c r="AQ7" s="122">
        <v>8.3179999999999996</v>
      </c>
      <c r="AR7" s="122">
        <v>9.6590000000000007</v>
      </c>
      <c r="AS7" s="122">
        <v>7.4989999999999997</v>
      </c>
      <c r="AT7" s="128">
        <v>1</v>
      </c>
      <c r="AU7" s="128">
        <v>0.73547567815443238</v>
      </c>
      <c r="AV7" s="128">
        <v>0.39475819252883693</v>
      </c>
      <c r="AW7" s="128">
        <v>0.10134396275000881</v>
      </c>
      <c r="AX7" s="128">
        <v>0.29341422977882814</v>
      </c>
      <c r="AY7" s="128">
        <v>0.34071748562559523</v>
      </c>
      <c r="AZ7" s="128">
        <v>0.26452432184556768</v>
      </c>
      <c r="BA7" s="116">
        <v>86.6941896024465</v>
      </c>
      <c r="BB7" s="116">
        <v>75.2707581227437</v>
      </c>
      <c r="BC7" s="116">
        <v>60.491891891891882</v>
      </c>
      <c r="BD7" s="116">
        <v>82.085714285714289</v>
      </c>
      <c r="BE7" s="116">
        <v>55.453333333333333</v>
      </c>
      <c r="BF7" s="116">
        <v>104.98913043478261</v>
      </c>
      <c r="BG7" s="116">
        <v>149.97999999999999</v>
      </c>
    </row>
    <row r="8" spans="1:59" x14ac:dyDescent="0.45">
      <c r="A8" s="3" t="s">
        <v>217</v>
      </c>
      <c r="B8" s="3" t="s">
        <v>96</v>
      </c>
      <c r="C8" s="3" t="s">
        <v>218</v>
      </c>
      <c r="D8" s="114">
        <v>4.5714285714285712</v>
      </c>
      <c r="E8" s="114">
        <v>5.6</v>
      </c>
      <c r="F8" s="114">
        <v>6</v>
      </c>
      <c r="G8" s="114">
        <v>8</v>
      </c>
      <c r="H8" s="114">
        <v>4</v>
      </c>
      <c r="I8" s="114">
        <v>5.333333333333333</v>
      </c>
      <c r="J8" s="114">
        <v>2</v>
      </c>
      <c r="K8" s="117">
        <v>273.85714285714289</v>
      </c>
      <c r="L8" s="117">
        <v>228.80000000000004</v>
      </c>
      <c r="M8" s="117">
        <v>348.50000000000006</v>
      </c>
      <c r="N8" s="117">
        <v>538</v>
      </c>
      <c r="O8" s="117">
        <v>159</v>
      </c>
      <c r="P8" s="117">
        <v>149</v>
      </c>
      <c r="Q8" s="117">
        <v>386.5</v>
      </c>
      <c r="R8" s="120">
        <v>7</v>
      </c>
      <c r="S8" s="120">
        <v>5</v>
      </c>
      <c r="T8" s="120">
        <v>2</v>
      </c>
      <c r="U8" s="120">
        <v>1</v>
      </c>
      <c r="V8" s="120">
        <v>1</v>
      </c>
      <c r="W8" s="120">
        <v>3</v>
      </c>
      <c r="X8" s="120">
        <v>2</v>
      </c>
      <c r="Y8" s="120">
        <v>32</v>
      </c>
      <c r="Z8" s="120">
        <v>28</v>
      </c>
      <c r="AA8" s="120">
        <v>12</v>
      </c>
      <c r="AB8" s="120">
        <v>8</v>
      </c>
      <c r="AC8" s="120">
        <v>4</v>
      </c>
      <c r="AD8" s="120">
        <v>16</v>
      </c>
      <c r="AE8" s="120">
        <v>4</v>
      </c>
      <c r="AF8" s="129">
        <v>1</v>
      </c>
      <c r="AG8" s="129">
        <v>0.875</v>
      </c>
      <c r="AH8" s="129">
        <v>0.375</v>
      </c>
      <c r="AI8" s="129">
        <v>0.25</v>
      </c>
      <c r="AJ8" s="129">
        <v>0.125</v>
      </c>
      <c r="AK8" s="129">
        <v>0.5</v>
      </c>
      <c r="AL8" s="129">
        <v>0.125</v>
      </c>
      <c r="AM8" s="123">
        <v>1.9170000000000003</v>
      </c>
      <c r="AN8" s="123">
        <v>1.1440000000000001</v>
      </c>
      <c r="AO8" s="123">
        <v>0.69700000000000006</v>
      </c>
      <c r="AP8" s="123">
        <v>0.53800000000000003</v>
      </c>
      <c r="AQ8" s="123">
        <v>0.159</v>
      </c>
      <c r="AR8" s="123">
        <v>0.44700000000000001</v>
      </c>
      <c r="AS8" s="123">
        <v>0.77300000000000002</v>
      </c>
      <c r="AT8" s="129">
        <v>1</v>
      </c>
      <c r="AU8" s="129">
        <v>0.5967657798643714</v>
      </c>
      <c r="AV8" s="129">
        <v>0.3635889410537298</v>
      </c>
      <c r="AW8" s="129">
        <v>0.2806468440271257</v>
      </c>
      <c r="AX8" s="129">
        <v>8.2942097026604059E-2</v>
      </c>
      <c r="AY8" s="129">
        <v>0.23317683881064161</v>
      </c>
      <c r="AZ8" s="129">
        <v>0.40323422013562854</v>
      </c>
      <c r="BA8" s="117">
        <v>59.906250000000007</v>
      </c>
      <c r="BB8" s="117">
        <v>40.857142857142868</v>
      </c>
      <c r="BC8" s="117">
        <v>58.083333333333343</v>
      </c>
      <c r="BD8" s="117">
        <v>67.25</v>
      </c>
      <c r="BE8" s="117">
        <v>39.75</v>
      </c>
      <c r="BF8" s="117">
        <v>27.9375</v>
      </c>
      <c r="BG8" s="117">
        <v>193.25</v>
      </c>
    </row>
    <row r="9" spans="1:59" x14ac:dyDescent="0.45">
      <c r="A9" s="3" t="s">
        <v>217</v>
      </c>
      <c r="B9" s="3" t="s">
        <v>96</v>
      </c>
      <c r="C9" s="3" t="s">
        <v>219</v>
      </c>
      <c r="D9" s="114" t="s">
        <v>220</v>
      </c>
      <c r="E9" s="114" t="s">
        <v>220</v>
      </c>
      <c r="F9" s="114" t="s">
        <v>220</v>
      </c>
      <c r="G9" s="114" t="s">
        <v>220</v>
      </c>
      <c r="H9" s="114" t="s">
        <v>220</v>
      </c>
      <c r="I9" s="114" t="s">
        <v>220</v>
      </c>
      <c r="J9" s="114" t="s">
        <v>220</v>
      </c>
      <c r="K9" s="117" t="s">
        <v>220</v>
      </c>
      <c r="L9" s="117" t="s">
        <v>220</v>
      </c>
      <c r="M9" s="117" t="s">
        <v>220</v>
      </c>
      <c r="N9" s="117" t="s">
        <v>220</v>
      </c>
      <c r="O9" s="117" t="s">
        <v>220</v>
      </c>
      <c r="P9" s="117" t="s">
        <v>220</v>
      </c>
      <c r="Q9" s="117" t="s">
        <v>220</v>
      </c>
      <c r="R9" s="120">
        <v>0</v>
      </c>
      <c r="S9" s="120">
        <v>0</v>
      </c>
      <c r="T9" s="120">
        <v>0</v>
      </c>
      <c r="U9" s="120">
        <v>0</v>
      </c>
      <c r="V9" s="120">
        <v>0</v>
      </c>
      <c r="W9" s="120">
        <v>0</v>
      </c>
      <c r="X9" s="120">
        <v>0</v>
      </c>
      <c r="Y9" s="120">
        <v>0</v>
      </c>
      <c r="Z9" s="120">
        <v>0</v>
      </c>
      <c r="AA9" s="120">
        <v>0</v>
      </c>
      <c r="AB9" s="120">
        <v>0</v>
      </c>
      <c r="AC9" s="120">
        <v>0</v>
      </c>
      <c r="AD9" s="120">
        <v>0</v>
      </c>
      <c r="AE9" s="120">
        <v>0</v>
      </c>
      <c r="AF9" s="129" t="s">
        <v>220</v>
      </c>
      <c r="AG9" s="129" t="s">
        <v>220</v>
      </c>
      <c r="AH9" s="129" t="s">
        <v>220</v>
      </c>
      <c r="AI9" s="129" t="s">
        <v>220</v>
      </c>
      <c r="AJ9" s="129" t="s">
        <v>220</v>
      </c>
      <c r="AK9" s="129" t="s">
        <v>220</v>
      </c>
      <c r="AL9" s="129" t="s">
        <v>220</v>
      </c>
      <c r="AM9" s="123">
        <v>0</v>
      </c>
      <c r="AN9" s="123">
        <v>0</v>
      </c>
      <c r="AO9" s="123">
        <v>0</v>
      </c>
      <c r="AP9" s="123">
        <v>0</v>
      </c>
      <c r="AQ9" s="123">
        <v>0</v>
      </c>
      <c r="AR9" s="123">
        <v>0</v>
      </c>
      <c r="AS9" s="123">
        <v>0</v>
      </c>
      <c r="AT9" s="129" t="s">
        <v>220</v>
      </c>
      <c r="AU9" s="129" t="s">
        <v>220</v>
      </c>
      <c r="AV9" s="129" t="s">
        <v>220</v>
      </c>
      <c r="AW9" s="129" t="s">
        <v>220</v>
      </c>
      <c r="AX9" s="129" t="s">
        <v>220</v>
      </c>
      <c r="AY9" s="129" t="s">
        <v>220</v>
      </c>
      <c r="AZ9" s="129" t="s">
        <v>220</v>
      </c>
      <c r="BA9" s="117" t="s">
        <v>220</v>
      </c>
      <c r="BB9" s="117" t="s">
        <v>220</v>
      </c>
      <c r="BC9" s="117" t="s">
        <v>220</v>
      </c>
      <c r="BD9" s="117" t="s">
        <v>220</v>
      </c>
      <c r="BE9" s="117" t="s">
        <v>220</v>
      </c>
      <c r="BF9" s="117" t="s">
        <v>220</v>
      </c>
      <c r="BG9" s="117" t="s">
        <v>220</v>
      </c>
    </row>
    <row r="10" spans="1:59" x14ac:dyDescent="0.45">
      <c r="A10" s="3" t="s">
        <v>217</v>
      </c>
      <c r="B10" s="3" t="s">
        <v>96</v>
      </c>
      <c r="C10" s="3" t="s">
        <v>221</v>
      </c>
      <c r="D10" s="114">
        <v>1</v>
      </c>
      <c r="E10" s="114">
        <v>1</v>
      </c>
      <c r="F10" s="114">
        <v>1</v>
      </c>
      <c r="G10" s="114" t="s">
        <v>220</v>
      </c>
      <c r="H10" s="114">
        <v>1</v>
      </c>
      <c r="I10" s="114" t="s">
        <v>220</v>
      </c>
      <c r="J10" s="114" t="s">
        <v>220</v>
      </c>
      <c r="K10" s="117">
        <v>92</v>
      </c>
      <c r="L10" s="117">
        <v>92</v>
      </c>
      <c r="M10" s="117">
        <v>92</v>
      </c>
      <c r="N10" s="117" t="s">
        <v>220</v>
      </c>
      <c r="O10" s="117">
        <v>92</v>
      </c>
      <c r="P10" s="117" t="s">
        <v>220</v>
      </c>
      <c r="Q10" s="117" t="s">
        <v>220</v>
      </c>
      <c r="R10" s="120">
        <v>1</v>
      </c>
      <c r="S10" s="120">
        <v>1</v>
      </c>
      <c r="T10" s="120">
        <v>1</v>
      </c>
      <c r="U10" s="120">
        <v>0</v>
      </c>
      <c r="V10" s="120">
        <v>1</v>
      </c>
      <c r="W10" s="120">
        <v>0</v>
      </c>
      <c r="X10" s="120">
        <v>0</v>
      </c>
      <c r="Y10" s="120">
        <v>1</v>
      </c>
      <c r="Z10" s="120">
        <v>1</v>
      </c>
      <c r="AA10" s="120">
        <v>1</v>
      </c>
      <c r="AB10" s="120">
        <v>0</v>
      </c>
      <c r="AC10" s="120">
        <v>1</v>
      </c>
      <c r="AD10" s="120">
        <v>0</v>
      </c>
      <c r="AE10" s="120">
        <v>0</v>
      </c>
      <c r="AF10" s="129">
        <v>1</v>
      </c>
      <c r="AG10" s="129">
        <v>1</v>
      </c>
      <c r="AH10" s="129">
        <v>1</v>
      </c>
      <c r="AI10" s="129">
        <v>0</v>
      </c>
      <c r="AJ10" s="129">
        <v>1</v>
      </c>
      <c r="AK10" s="129">
        <v>0</v>
      </c>
      <c r="AL10" s="129">
        <v>0</v>
      </c>
      <c r="AM10" s="123">
        <v>9.1999999999999998E-2</v>
      </c>
      <c r="AN10" s="123">
        <v>9.1999999999999998E-2</v>
      </c>
      <c r="AO10" s="123">
        <v>9.1999999999999998E-2</v>
      </c>
      <c r="AP10" s="123">
        <v>0</v>
      </c>
      <c r="AQ10" s="123">
        <v>9.1999999999999998E-2</v>
      </c>
      <c r="AR10" s="123">
        <v>0</v>
      </c>
      <c r="AS10" s="123">
        <v>0</v>
      </c>
      <c r="AT10" s="129">
        <v>1</v>
      </c>
      <c r="AU10" s="129">
        <v>1</v>
      </c>
      <c r="AV10" s="129">
        <v>1</v>
      </c>
      <c r="AW10" s="129">
        <v>0</v>
      </c>
      <c r="AX10" s="129">
        <v>1</v>
      </c>
      <c r="AY10" s="129">
        <v>0</v>
      </c>
      <c r="AZ10" s="129">
        <v>0</v>
      </c>
      <c r="BA10" s="117">
        <v>92</v>
      </c>
      <c r="BB10" s="117">
        <v>92</v>
      </c>
      <c r="BC10" s="117">
        <v>92</v>
      </c>
      <c r="BD10" s="117" t="s">
        <v>220</v>
      </c>
      <c r="BE10" s="117">
        <v>92</v>
      </c>
      <c r="BF10" s="117" t="s">
        <v>220</v>
      </c>
      <c r="BG10" s="117" t="s">
        <v>220</v>
      </c>
    </row>
    <row r="11" spans="1:59" x14ac:dyDescent="0.45">
      <c r="A11" s="3" t="s">
        <v>217</v>
      </c>
      <c r="B11" s="3" t="s">
        <v>96</v>
      </c>
      <c r="C11" s="3" t="s">
        <v>222</v>
      </c>
      <c r="D11" s="114">
        <v>5.6896551724137927</v>
      </c>
      <c r="E11" s="114">
        <v>7.8125</v>
      </c>
      <c r="F11" s="114">
        <v>11</v>
      </c>
      <c r="G11" s="114">
        <v>10</v>
      </c>
      <c r="H11" s="114">
        <v>11.166666666666666</v>
      </c>
      <c r="I11" s="114">
        <v>5.333333333333333</v>
      </c>
      <c r="J11" s="114">
        <v>3.0769230769230771</v>
      </c>
      <c r="K11" s="117">
        <v>504.10344827586215</v>
      </c>
      <c r="L11" s="117">
        <v>549.31250000000011</v>
      </c>
      <c r="M11" s="117">
        <v>451.14285714285722</v>
      </c>
      <c r="N11" s="117">
        <v>550</v>
      </c>
      <c r="O11" s="117">
        <v>434.66666666666669</v>
      </c>
      <c r="P11" s="117">
        <v>625.66666666666663</v>
      </c>
      <c r="Q11" s="117">
        <v>448.46153846153845</v>
      </c>
      <c r="R11" s="120">
        <v>29</v>
      </c>
      <c r="S11" s="120">
        <v>16</v>
      </c>
      <c r="T11" s="120">
        <v>7</v>
      </c>
      <c r="U11" s="120">
        <v>1</v>
      </c>
      <c r="V11" s="120">
        <v>6</v>
      </c>
      <c r="W11" s="120">
        <v>9</v>
      </c>
      <c r="X11" s="120">
        <v>13</v>
      </c>
      <c r="Y11" s="120">
        <v>165</v>
      </c>
      <c r="Z11" s="120">
        <v>125</v>
      </c>
      <c r="AA11" s="120">
        <v>77</v>
      </c>
      <c r="AB11" s="120">
        <v>10</v>
      </c>
      <c r="AC11" s="120">
        <v>67</v>
      </c>
      <c r="AD11" s="120">
        <v>48</v>
      </c>
      <c r="AE11" s="120">
        <v>40</v>
      </c>
      <c r="AF11" s="129">
        <v>1</v>
      </c>
      <c r="AG11" s="129">
        <v>0.75757575757575757</v>
      </c>
      <c r="AH11" s="129">
        <v>0.46666666666666667</v>
      </c>
      <c r="AI11" s="129">
        <v>6.0606060606060608E-2</v>
      </c>
      <c r="AJ11" s="129">
        <v>0.40606060606060607</v>
      </c>
      <c r="AK11" s="129">
        <v>0.29090909090909089</v>
      </c>
      <c r="AL11" s="129">
        <v>0.24242424242424243</v>
      </c>
      <c r="AM11" s="123">
        <v>14.619000000000002</v>
      </c>
      <c r="AN11" s="123">
        <v>8.7890000000000015</v>
      </c>
      <c r="AO11" s="123">
        <v>3.1580000000000004</v>
      </c>
      <c r="AP11" s="123">
        <v>0.55000000000000004</v>
      </c>
      <c r="AQ11" s="123">
        <v>2.6080000000000001</v>
      </c>
      <c r="AR11" s="123">
        <v>5.6310000000000002</v>
      </c>
      <c r="AS11" s="123">
        <v>5.83</v>
      </c>
      <c r="AT11" s="129">
        <v>1</v>
      </c>
      <c r="AU11" s="129">
        <v>0.60120391271632811</v>
      </c>
      <c r="AV11" s="129">
        <v>0.21602024762295644</v>
      </c>
      <c r="AW11" s="129">
        <v>3.7622272385252072E-2</v>
      </c>
      <c r="AX11" s="129">
        <v>0.17839797523770434</v>
      </c>
      <c r="AY11" s="129">
        <v>0.3851836650933716</v>
      </c>
      <c r="AZ11" s="129">
        <v>0.39879608728367189</v>
      </c>
      <c r="BA11" s="117">
        <v>88.600000000000009</v>
      </c>
      <c r="BB11" s="117">
        <v>70.312000000000012</v>
      </c>
      <c r="BC11" s="117">
        <v>41.012987012987018</v>
      </c>
      <c r="BD11" s="117">
        <v>55</v>
      </c>
      <c r="BE11" s="117">
        <v>38.92537313432836</v>
      </c>
      <c r="BF11" s="117">
        <v>117.3125</v>
      </c>
      <c r="BG11" s="117">
        <v>145.75</v>
      </c>
    </row>
    <row r="12" spans="1:59" x14ac:dyDescent="0.45">
      <c r="A12" s="3" t="s">
        <v>217</v>
      </c>
      <c r="B12" s="3" t="s">
        <v>96</v>
      </c>
      <c r="C12" s="3" t="s">
        <v>223</v>
      </c>
      <c r="D12" s="114">
        <v>2</v>
      </c>
      <c r="E12" s="114">
        <v>2.5</v>
      </c>
      <c r="F12" s="114">
        <v>4</v>
      </c>
      <c r="G12" s="114" t="s">
        <v>220</v>
      </c>
      <c r="H12" s="114">
        <v>4</v>
      </c>
      <c r="I12" s="114">
        <v>1</v>
      </c>
      <c r="J12" s="114">
        <v>1</v>
      </c>
      <c r="K12" s="117">
        <v>186</v>
      </c>
      <c r="L12" s="117">
        <v>119</v>
      </c>
      <c r="M12" s="117">
        <v>88</v>
      </c>
      <c r="N12" s="117" t="s">
        <v>220</v>
      </c>
      <c r="O12" s="117">
        <v>88</v>
      </c>
      <c r="P12" s="117">
        <v>150</v>
      </c>
      <c r="Q12" s="117">
        <v>320</v>
      </c>
      <c r="R12" s="120">
        <v>3</v>
      </c>
      <c r="S12" s="120">
        <v>2</v>
      </c>
      <c r="T12" s="120">
        <v>1</v>
      </c>
      <c r="U12" s="120">
        <v>0</v>
      </c>
      <c r="V12" s="120">
        <v>1</v>
      </c>
      <c r="W12" s="120">
        <v>1</v>
      </c>
      <c r="X12" s="120">
        <v>1</v>
      </c>
      <c r="Y12" s="120">
        <v>6</v>
      </c>
      <c r="Z12" s="120">
        <v>5</v>
      </c>
      <c r="AA12" s="120">
        <v>4</v>
      </c>
      <c r="AB12" s="120">
        <v>0</v>
      </c>
      <c r="AC12" s="120">
        <v>4</v>
      </c>
      <c r="AD12" s="120">
        <v>1</v>
      </c>
      <c r="AE12" s="120">
        <v>1</v>
      </c>
      <c r="AF12" s="129">
        <v>1</v>
      </c>
      <c r="AG12" s="129">
        <v>0.83333333333333337</v>
      </c>
      <c r="AH12" s="129">
        <v>0.66666666666666663</v>
      </c>
      <c r="AI12" s="129">
        <v>0</v>
      </c>
      <c r="AJ12" s="129">
        <v>0.66666666666666663</v>
      </c>
      <c r="AK12" s="129">
        <v>0.16666666666666666</v>
      </c>
      <c r="AL12" s="129">
        <v>0.16666666666666666</v>
      </c>
      <c r="AM12" s="123">
        <v>0.55800000000000005</v>
      </c>
      <c r="AN12" s="123">
        <v>0.23799999999999999</v>
      </c>
      <c r="AO12" s="123">
        <v>8.7999999999999995E-2</v>
      </c>
      <c r="AP12" s="123">
        <v>0</v>
      </c>
      <c r="AQ12" s="123">
        <v>8.7999999999999995E-2</v>
      </c>
      <c r="AR12" s="123">
        <v>0.15</v>
      </c>
      <c r="AS12" s="123">
        <v>0.32</v>
      </c>
      <c r="AT12" s="129">
        <v>1</v>
      </c>
      <c r="AU12" s="129">
        <v>0.42652329749103934</v>
      </c>
      <c r="AV12" s="129">
        <v>0.15770609318996415</v>
      </c>
      <c r="AW12" s="129">
        <v>0</v>
      </c>
      <c r="AX12" s="129">
        <v>0.15770609318996415</v>
      </c>
      <c r="AY12" s="129">
        <v>0.26881720430107525</v>
      </c>
      <c r="AZ12" s="129">
        <v>0.57347670250896055</v>
      </c>
      <c r="BA12" s="117">
        <v>93</v>
      </c>
      <c r="BB12" s="117">
        <v>47.6</v>
      </c>
      <c r="BC12" s="117">
        <v>22</v>
      </c>
      <c r="BD12" s="117" t="s">
        <v>220</v>
      </c>
      <c r="BE12" s="117">
        <v>22</v>
      </c>
      <c r="BF12" s="117">
        <v>150</v>
      </c>
      <c r="BG12" s="117">
        <v>320</v>
      </c>
    </row>
    <row r="13" spans="1:59" x14ac:dyDescent="0.45">
      <c r="A13" s="3" t="s">
        <v>217</v>
      </c>
      <c r="B13" s="3" t="s">
        <v>96</v>
      </c>
      <c r="C13" s="3" t="s">
        <v>224</v>
      </c>
      <c r="D13" s="114">
        <v>1.5</v>
      </c>
      <c r="E13" s="114">
        <v>2</v>
      </c>
      <c r="F13" s="114">
        <v>2</v>
      </c>
      <c r="G13" s="114" t="s">
        <v>220</v>
      </c>
      <c r="H13" s="114">
        <v>2</v>
      </c>
      <c r="I13" s="114" t="s">
        <v>220</v>
      </c>
      <c r="J13" s="114">
        <v>1</v>
      </c>
      <c r="K13" s="117">
        <v>162.99999999999997</v>
      </c>
      <c r="L13" s="117">
        <v>146</v>
      </c>
      <c r="M13" s="117">
        <v>146</v>
      </c>
      <c r="N13" s="117" t="s">
        <v>220</v>
      </c>
      <c r="O13" s="117">
        <v>146</v>
      </c>
      <c r="P13" s="117" t="s">
        <v>220</v>
      </c>
      <c r="Q13" s="117">
        <v>180</v>
      </c>
      <c r="R13" s="120">
        <v>2</v>
      </c>
      <c r="S13" s="120">
        <v>1</v>
      </c>
      <c r="T13" s="120">
        <v>1</v>
      </c>
      <c r="U13" s="120">
        <v>0</v>
      </c>
      <c r="V13" s="120">
        <v>1</v>
      </c>
      <c r="W13" s="120">
        <v>0</v>
      </c>
      <c r="X13" s="120">
        <v>1</v>
      </c>
      <c r="Y13" s="120">
        <v>3</v>
      </c>
      <c r="Z13" s="120">
        <v>2</v>
      </c>
      <c r="AA13" s="120">
        <v>2</v>
      </c>
      <c r="AB13" s="120">
        <v>0</v>
      </c>
      <c r="AC13" s="120">
        <v>2</v>
      </c>
      <c r="AD13" s="120">
        <v>0</v>
      </c>
      <c r="AE13" s="120">
        <v>1</v>
      </c>
      <c r="AF13" s="129">
        <v>1</v>
      </c>
      <c r="AG13" s="129">
        <v>0.66666666666666663</v>
      </c>
      <c r="AH13" s="129">
        <v>0.66666666666666663</v>
      </c>
      <c r="AI13" s="129">
        <v>0</v>
      </c>
      <c r="AJ13" s="129">
        <v>0.66666666666666663</v>
      </c>
      <c r="AK13" s="129">
        <v>0</v>
      </c>
      <c r="AL13" s="129">
        <v>0.33333333333333331</v>
      </c>
      <c r="AM13" s="123">
        <v>0.32599999999999996</v>
      </c>
      <c r="AN13" s="123">
        <v>0.14599999999999999</v>
      </c>
      <c r="AO13" s="123">
        <v>0.14599999999999999</v>
      </c>
      <c r="AP13" s="123">
        <v>0</v>
      </c>
      <c r="AQ13" s="123">
        <v>0.14599999999999999</v>
      </c>
      <c r="AR13" s="123">
        <v>0</v>
      </c>
      <c r="AS13" s="123">
        <v>0.18</v>
      </c>
      <c r="AT13" s="129">
        <v>1</v>
      </c>
      <c r="AU13" s="129">
        <v>0.44785276073619634</v>
      </c>
      <c r="AV13" s="129">
        <v>0.44785276073619634</v>
      </c>
      <c r="AW13" s="129">
        <v>0</v>
      </c>
      <c r="AX13" s="129">
        <v>0.44785276073619634</v>
      </c>
      <c r="AY13" s="129">
        <v>0</v>
      </c>
      <c r="AZ13" s="129">
        <v>0.55214723926380371</v>
      </c>
      <c r="BA13" s="117">
        <v>108.66666666666664</v>
      </c>
      <c r="BB13" s="117">
        <v>73</v>
      </c>
      <c r="BC13" s="117">
        <v>73</v>
      </c>
      <c r="BD13" s="117" t="s">
        <v>220</v>
      </c>
      <c r="BE13" s="117">
        <v>73</v>
      </c>
      <c r="BF13" s="117" t="s">
        <v>220</v>
      </c>
      <c r="BG13" s="117">
        <v>180</v>
      </c>
    </row>
    <row r="14" spans="1:59" x14ac:dyDescent="0.45">
      <c r="A14" s="3" t="s">
        <v>217</v>
      </c>
      <c r="B14" s="3" t="s">
        <v>96</v>
      </c>
      <c r="C14" s="3" t="s">
        <v>225</v>
      </c>
      <c r="D14" s="114">
        <v>6</v>
      </c>
      <c r="E14" s="114">
        <v>6</v>
      </c>
      <c r="F14" s="114">
        <v>6</v>
      </c>
      <c r="G14" s="114" t="s">
        <v>220</v>
      </c>
      <c r="H14" s="114">
        <v>6</v>
      </c>
      <c r="I14" s="114" t="s">
        <v>220</v>
      </c>
      <c r="J14" s="114" t="s">
        <v>220</v>
      </c>
      <c r="K14" s="117">
        <v>454</v>
      </c>
      <c r="L14" s="117">
        <v>454</v>
      </c>
      <c r="M14" s="117">
        <v>454</v>
      </c>
      <c r="N14" s="117" t="s">
        <v>220</v>
      </c>
      <c r="O14" s="117">
        <v>454</v>
      </c>
      <c r="P14" s="117" t="s">
        <v>220</v>
      </c>
      <c r="Q14" s="117" t="s">
        <v>220</v>
      </c>
      <c r="R14" s="120">
        <v>1</v>
      </c>
      <c r="S14" s="120">
        <v>1</v>
      </c>
      <c r="T14" s="120">
        <v>1</v>
      </c>
      <c r="U14" s="120">
        <v>0</v>
      </c>
      <c r="V14" s="120">
        <v>1</v>
      </c>
      <c r="W14" s="120">
        <v>0</v>
      </c>
      <c r="X14" s="120">
        <v>0</v>
      </c>
      <c r="Y14" s="120">
        <v>6</v>
      </c>
      <c r="Z14" s="120">
        <v>6</v>
      </c>
      <c r="AA14" s="120">
        <v>6</v>
      </c>
      <c r="AB14" s="120">
        <v>0</v>
      </c>
      <c r="AC14" s="120">
        <v>6</v>
      </c>
      <c r="AD14" s="120">
        <v>0</v>
      </c>
      <c r="AE14" s="120">
        <v>0</v>
      </c>
      <c r="AF14" s="129">
        <v>1</v>
      </c>
      <c r="AG14" s="129">
        <v>1</v>
      </c>
      <c r="AH14" s="129">
        <v>1</v>
      </c>
      <c r="AI14" s="129">
        <v>0</v>
      </c>
      <c r="AJ14" s="129">
        <v>1</v>
      </c>
      <c r="AK14" s="129">
        <v>0</v>
      </c>
      <c r="AL14" s="129">
        <v>0</v>
      </c>
      <c r="AM14" s="123">
        <v>0.45400000000000001</v>
      </c>
      <c r="AN14" s="123">
        <v>0.45400000000000001</v>
      </c>
      <c r="AO14" s="123">
        <v>0.45400000000000001</v>
      </c>
      <c r="AP14" s="123">
        <v>0</v>
      </c>
      <c r="AQ14" s="123">
        <v>0.45400000000000001</v>
      </c>
      <c r="AR14" s="123">
        <v>0</v>
      </c>
      <c r="AS14" s="123">
        <v>0</v>
      </c>
      <c r="AT14" s="129">
        <v>1</v>
      </c>
      <c r="AU14" s="129">
        <v>1</v>
      </c>
      <c r="AV14" s="129">
        <v>1</v>
      </c>
      <c r="AW14" s="129">
        <v>0</v>
      </c>
      <c r="AX14" s="129">
        <v>1</v>
      </c>
      <c r="AY14" s="129">
        <v>0</v>
      </c>
      <c r="AZ14" s="129">
        <v>0</v>
      </c>
      <c r="BA14" s="117">
        <v>75.666666666666671</v>
      </c>
      <c r="BB14" s="117">
        <v>75.666666666666671</v>
      </c>
      <c r="BC14" s="117">
        <v>75.666666666666671</v>
      </c>
      <c r="BD14" s="117" t="s">
        <v>220</v>
      </c>
      <c r="BE14" s="117">
        <v>75.666666666666671</v>
      </c>
      <c r="BF14" s="117" t="s">
        <v>220</v>
      </c>
      <c r="BG14" s="117" t="s">
        <v>220</v>
      </c>
    </row>
    <row r="15" spans="1:59" x14ac:dyDescent="0.45">
      <c r="A15" s="3" t="s">
        <v>217</v>
      </c>
      <c r="B15" s="3" t="s">
        <v>96</v>
      </c>
      <c r="C15" s="3" t="s">
        <v>226</v>
      </c>
      <c r="D15" s="114" t="s">
        <v>220</v>
      </c>
      <c r="E15" s="114" t="s">
        <v>220</v>
      </c>
      <c r="F15" s="114" t="s">
        <v>220</v>
      </c>
      <c r="G15" s="114" t="s">
        <v>220</v>
      </c>
      <c r="H15" s="114" t="s">
        <v>220</v>
      </c>
      <c r="I15" s="114" t="s">
        <v>220</v>
      </c>
      <c r="J15" s="114" t="s">
        <v>220</v>
      </c>
      <c r="K15" s="117" t="s">
        <v>220</v>
      </c>
      <c r="L15" s="117" t="s">
        <v>220</v>
      </c>
      <c r="M15" s="117" t="s">
        <v>220</v>
      </c>
      <c r="N15" s="117" t="s">
        <v>220</v>
      </c>
      <c r="O15" s="117" t="s">
        <v>220</v>
      </c>
      <c r="P15" s="117" t="s">
        <v>220</v>
      </c>
      <c r="Q15" s="117" t="s">
        <v>220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9" t="s">
        <v>220</v>
      </c>
      <c r="AG15" s="129" t="s">
        <v>220</v>
      </c>
      <c r="AH15" s="129" t="s">
        <v>220</v>
      </c>
      <c r="AI15" s="129" t="s">
        <v>220</v>
      </c>
      <c r="AJ15" s="129" t="s">
        <v>220</v>
      </c>
      <c r="AK15" s="129" t="s">
        <v>220</v>
      </c>
      <c r="AL15" s="129" t="s">
        <v>220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9" t="s">
        <v>220</v>
      </c>
      <c r="AU15" s="129" t="s">
        <v>220</v>
      </c>
      <c r="AV15" s="129" t="s">
        <v>220</v>
      </c>
      <c r="AW15" s="129" t="s">
        <v>220</v>
      </c>
      <c r="AX15" s="129" t="s">
        <v>220</v>
      </c>
      <c r="AY15" s="129" t="s">
        <v>220</v>
      </c>
      <c r="AZ15" s="129" t="s">
        <v>220</v>
      </c>
      <c r="BA15" s="117" t="s">
        <v>220</v>
      </c>
      <c r="BB15" s="117" t="s">
        <v>220</v>
      </c>
      <c r="BC15" s="117" t="s">
        <v>220</v>
      </c>
      <c r="BD15" s="117" t="s">
        <v>220</v>
      </c>
      <c r="BE15" s="117" t="s">
        <v>220</v>
      </c>
      <c r="BF15" s="117" t="s">
        <v>220</v>
      </c>
      <c r="BG15" s="117" t="s">
        <v>220</v>
      </c>
    </row>
    <row r="16" spans="1:59" x14ac:dyDescent="0.45">
      <c r="A16" s="3" t="s">
        <v>217</v>
      </c>
      <c r="B16" s="3" t="s">
        <v>96</v>
      </c>
      <c r="C16" s="3" t="s">
        <v>227</v>
      </c>
      <c r="D16" s="114">
        <v>3.6666666666666665</v>
      </c>
      <c r="E16" s="114">
        <v>3.6666666666666665</v>
      </c>
      <c r="F16" s="114">
        <v>4</v>
      </c>
      <c r="G16" s="114" t="s">
        <v>220</v>
      </c>
      <c r="H16" s="114">
        <v>4</v>
      </c>
      <c r="I16" s="114">
        <v>3.5</v>
      </c>
      <c r="J16" s="114" t="s">
        <v>220</v>
      </c>
      <c r="K16" s="117">
        <v>303.33333333333331</v>
      </c>
      <c r="L16" s="117">
        <v>303.33333333333331</v>
      </c>
      <c r="M16" s="117">
        <v>461</v>
      </c>
      <c r="N16" s="117" t="s">
        <v>220</v>
      </c>
      <c r="O16" s="117">
        <v>461</v>
      </c>
      <c r="P16" s="117">
        <v>224.5</v>
      </c>
      <c r="Q16" s="117" t="s">
        <v>220</v>
      </c>
      <c r="R16" s="120">
        <v>3</v>
      </c>
      <c r="S16" s="120">
        <v>3</v>
      </c>
      <c r="T16" s="120">
        <v>1</v>
      </c>
      <c r="U16" s="120">
        <v>0</v>
      </c>
      <c r="V16" s="120">
        <v>1</v>
      </c>
      <c r="W16" s="120">
        <v>2</v>
      </c>
      <c r="X16" s="120">
        <v>0</v>
      </c>
      <c r="Y16" s="120">
        <v>11</v>
      </c>
      <c r="Z16" s="120">
        <v>11</v>
      </c>
      <c r="AA16" s="120">
        <v>4</v>
      </c>
      <c r="AB16" s="120">
        <v>0</v>
      </c>
      <c r="AC16" s="120">
        <v>4</v>
      </c>
      <c r="AD16" s="120">
        <v>7</v>
      </c>
      <c r="AE16" s="120">
        <v>0</v>
      </c>
      <c r="AF16" s="129">
        <v>1</v>
      </c>
      <c r="AG16" s="129">
        <v>1</v>
      </c>
      <c r="AH16" s="129">
        <v>0.36363636363636365</v>
      </c>
      <c r="AI16" s="129">
        <v>0</v>
      </c>
      <c r="AJ16" s="129">
        <v>0.36363636363636365</v>
      </c>
      <c r="AK16" s="129">
        <v>0.63636363636363635</v>
      </c>
      <c r="AL16" s="129">
        <v>0</v>
      </c>
      <c r="AM16" s="123">
        <v>0.91</v>
      </c>
      <c r="AN16" s="123">
        <v>0.91</v>
      </c>
      <c r="AO16" s="123">
        <v>0.46100000000000002</v>
      </c>
      <c r="AP16" s="123">
        <v>0</v>
      </c>
      <c r="AQ16" s="123">
        <v>0.46100000000000002</v>
      </c>
      <c r="AR16" s="123">
        <v>0.44900000000000001</v>
      </c>
      <c r="AS16" s="123">
        <v>0</v>
      </c>
      <c r="AT16" s="129">
        <v>1</v>
      </c>
      <c r="AU16" s="129">
        <v>1</v>
      </c>
      <c r="AV16" s="129">
        <v>0.50659340659340657</v>
      </c>
      <c r="AW16" s="129">
        <v>0</v>
      </c>
      <c r="AX16" s="129">
        <v>0.50659340659340657</v>
      </c>
      <c r="AY16" s="129">
        <v>0.49340659340659337</v>
      </c>
      <c r="AZ16" s="129">
        <v>0</v>
      </c>
      <c r="BA16" s="117">
        <v>82.727272727272734</v>
      </c>
      <c r="BB16" s="117">
        <v>82.727272727272734</v>
      </c>
      <c r="BC16" s="117">
        <v>115.25</v>
      </c>
      <c r="BD16" s="117" t="s">
        <v>220</v>
      </c>
      <c r="BE16" s="117">
        <v>115.25</v>
      </c>
      <c r="BF16" s="117">
        <v>64.142857142857139</v>
      </c>
      <c r="BG16" s="117" t="s">
        <v>220</v>
      </c>
    </row>
    <row r="17" spans="1:59" x14ac:dyDescent="0.45">
      <c r="A17" s="3" t="s">
        <v>217</v>
      </c>
      <c r="B17" s="3" t="s">
        <v>96</v>
      </c>
      <c r="C17" s="3" t="s">
        <v>228</v>
      </c>
      <c r="D17" s="114">
        <v>5.5</v>
      </c>
      <c r="E17" s="114">
        <v>5.5</v>
      </c>
      <c r="F17" s="114">
        <v>5.5</v>
      </c>
      <c r="G17" s="114" t="s">
        <v>220</v>
      </c>
      <c r="H17" s="114">
        <v>5.5</v>
      </c>
      <c r="I17" s="114" t="s">
        <v>220</v>
      </c>
      <c r="J17" s="114" t="s">
        <v>220</v>
      </c>
      <c r="K17" s="117">
        <v>494.5</v>
      </c>
      <c r="L17" s="117">
        <v>494.5</v>
      </c>
      <c r="M17" s="117">
        <v>494.5</v>
      </c>
      <c r="N17" s="117" t="s">
        <v>220</v>
      </c>
      <c r="O17" s="117">
        <v>494.5</v>
      </c>
      <c r="P17" s="117" t="s">
        <v>220</v>
      </c>
      <c r="Q17" s="117" t="s">
        <v>220</v>
      </c>
      <c r="R17" s="120">
        <v>2</v>
      </c>
      <c r="S17" s="120">
        <v>2</v>
      </c>
      <c r="T17" s="120">
        <v>2</v>
      </c>
      <c r="U17" s="120">
        <v>0</v>
      </c>
      <c r="V17" s="120">
        <v>2</v>
      </c>
      <c r="W17" s="120">
        <v>0</v>
      </c>
      <c r="X17" s="120">
        <v>0</v>
      </c>
      <c r="Y17" s="120">
        <v>11</v>
      </c>
      <c r="Z17" s="120">
        <v>11</v>
      </c>
      <c r="AA17" s="120">
        <v>11</v>
      </c>
      <c r="AB17" s="120">
        <v>0</v>
      </c>
      <c r="AC17" s="120">
        <v>11</v>
      </c>
      <c r="AD17" s="120">
        <v>0</v>
      </c>
      <c r="AE17" s="120">
        <v>0</v>
      </c>
      <c r="AF17" s="129">
        <v>1</v>
      </c>
      <c r="AG17" s="129">
        <v>1</v>
      </c>
      <c r="AH17" s="129">
        <v>1</v>
      </c>
      <c r="AI17" s="129">
        <v>0</v>
      </c>
      <c r="AJ17" s="129">
        <v>1</v>
      </c>
      <c r="AK17" s="129">
        <v>0</v>
      </c>
      <c r="AL17" s="129">
        <v>0</v>
      </c>
      <c r="AM17" s="123">
        <v>0.98899999999999999</v>
      </c>
      <c r="AN17" s="123">
        <v>0.98899999999999999</v>
      </c>
      <c r="AO17" s="123">
        <v>0.98899999999999999</v>
      </c>
      <c r="AP17" s="123">
        <v>0</v>
      </c>
      <c r="AQ17" s="123">
        <v>0.98899999999999999</v>
      </c>
      <c r="AR17" s="123">
        <v>0</v>
      </c>
      <c r="AS17" s="123">
        <v>0</v>
      </c>
      <c r="AT17" s="129">
        <v>1</v>
      </c>
      <c r="AU17" s="129">
        <v>1</v>
      </c>
      <c r="AV17" s="129">
        <v>1</v>
      </c>
      <c r="AW17" s="129">
        <v>0</v>
      </c>
      <c r="AX17" s="129">
        <v>1</v>
      </c>
      <c r="AY17" s="129">
        <v>0</v>
      </c>
      <c r="AZ17" s="129">
        <v>0</v>
      </c>
      <c r="BA17" s="117">
        <v>89.909090909090907</v>
      </c>
      <c r="BB17" s="117">
        <v>89.909090909090907</v>
      </c>
      <c r="BC17" s="117">
        <v>89.909090909090907</v>
      </c>
      <c r="BD17" s="117" t="s">
        <v>220</v>
      </c>
      <c r="BE17" s="117">
        <v>89.909090909090907</v>
      </c>
      <c r="BF17" s="117" t="s">
        <v>220</v>
      </c>
      <c r="BG17" s="117" t="s">
        <v>220</v>
      </c>
    </row>
    <row r="18" spans="1:59" x14ac:dyDescent="0.45">
      <c r="A18" s="3" t="s">
        <v>217</v>
      </c>
      <c r="B18" s="3" t="s">
        <v>96</v>
      </c>
      <c r="C18" s="3" t="s">
        <v>229</v>
      </c>
      <c r="D18" s="114">
        <v>1</v>
      </c>
      <c r="E18" s="114">
        <v>1</v>
      </c>
      <c r="F18" s="114">
        <v>1</v>
      </c>
      <c r="G18" s="114" t="s">
        <v>220</v>
      </c>
      <c r="H18" s="114">
        <v>1</v>
      </c>
      <c r="I18" s="114" t="s">
        <v>220</v>
      </c>
      <c r="J18" s="114" t="s">
        <v>220</v>
      </c>
      <c r="K18" s="117">
        <v>119</v>
      </c>
      <c r="L18" s="117">
        <v>119</v>
      </c>
      <c r="M18" s="117">
        <v>119</v>
      </c>
      <c r="N18" s="117" t="s">
        <v>220</v>
      </c>
      <c r="O18" s="117">
        <v>119</v>
      </c>
      <c r="P18" s="117" t="s">
        <v>220</v>
      </c>
      <c r="Q18" s="117" t="s">
        <v>220</v>
      </c>
      <c r="R18" s="120">
        <v>1</v>
      </c>
      <c r="S18" s="120">
        <v>1</v>
      </c>
      <c r="T18" s="120">
        <v>1</v>
      </c>
      <c r="U18" s="120">
        <v>0</v>
      </c>
      <c r="V18" s="120">
        <v>1</v>
      </c>
      <c r="W18" s="120">
        <v>0</v>
      </c>
      <c r="X18" s="120">
        <v>0</v>
      </c>
      <c r="Y18" s="120">
        <v>1</v>
      </c>
      <c r="Z18" s="120">
        <v>1</v>
      </c>
      <c r="AA18" s="120">
        <v>1</v>
      </c>
      <c r="AB18" s="120">
        <v>0</v>
      </c>
      <c r="AC18" s="120">
        <v>1</v>
      </c>
      <c r="AD18" s="120">
        <v>0</v>
      </c>
      <c r="AE18" s="120">
        <v>0</v>
      </c>
      <c r="AF18" s="129">
        <v>1</v>
      </c>
      <c r="AG18" s="129">
        <v>1</v>
      </c>
      <c r="AH18" s="129">
        <v>1</v>
      </c>
      <c r="AI18" s="129">
        <v>0</v>
      </c>
      <c r="AJ18" s="129">
        <v>1</v>
      </c>
      <c r="AK18" s="129">
        <v>0</v>
      </c>
      <c r="AL18" s="129">
        <v>0</v>
      </c>
      <c r="AM18" s="123">
        <v>0.11899999999999999</v>
      </c>
      <c r="AN18" s="123">
        <v>0.11899999999999999</v>
      </c>
      <c r="AO18" s="123">
        <v>0.11899999999999999</v>
      </c>
      <c r="AP18" s="123">
        <v>0</v>
      </c>
      <c r="AQ18" s="123">
        <v>0.11899999999999999</v>
      </c>
      <c r="AR18" s="123">
        <v>0</v>
      </c>
      <c r="AS18" s="123">
        <v>0</v>
      </c>
      <c r="AT18" s="129">
        <v>1</v>
      </c>
      <c r="AU18" s="129">
        <v>1</v>
      </c>
      <c r="AV18" s="129">
        <v>1</v>
      </c>
      <c r="AW18" s="129">
        <v>0</v>
      </c>
      <c r="AX18" s="129">
        <v>1</v>
      </c>
      <c r="AY18" s="129">
        <v>0</v>
      </c>
      <c r="AZ18" s="129">
        <v>0</v>
      </c>
      <c r="BA18" s="117">
        <v>119</v>
      </c>
      <c r="BB18" s="117">
        <v>119</v>
      </c>
      <c r="BC18" s="117">
        <v>119</v>
      </c>
      <c r="BD18" s="117" t="s">
        <v>220</v>
      </c>
      <c r="BE18" s="117">
        <v>119</v>
      </c>
      <c r="BF18" s="117" t="s">
        <v>220</v>
      </c>
      <c r="BG18" s="117" t="s">
        <v>220</v>
      </c>
    </row>
    <row r="19" spans="1:59" x14ac:dyDescent="0.45">
      <c r="A19" s="3" t="s">
        <v>217</v>
      </c>
      <c r="B19" s="3" t="s">
        <v>96</v>
      </c>
      <c r="C19" s="3" t="s">
        <v>230</v>
      </c>
      <c r="D19" s="114">
        <v>3.375</v>
      </c>
      <c r="E19" s="114">
        <v>5.75</v>
      </c>
      <c r="F19" s="114">
        <v>7.5</v>
      </c>
      <c r="G19" s="114" t="s">
        <v>220</v>
      </c>
      <c r="H19" s="114">
        <v>7.5</v>
      </c>
      <c r="I19" s="114">
        <v>4</v>
      </c>
      <c r="J19" s="114">
        <v>1</v>
      </c>
      <c r="K19" s="117">
        <v>311.125</v>
      </c>
      <c r="L19" s="117">
        <v>523.25</v>
      </c>
      <c r="M19" s="117">
        <v>424.5</v>
      </c>
      <c r="N19" s="117" t="s">
        <v>220</v>
      </c>
      <c r="O19" s="117">
        <v>424.5</v>
      </c>
      <c r="P19" s="117">
        <v>622</v>
      </c>
      <c r="Q19" s="117">
        <v>99</v>
      </c>
      <c r="R19" s="120">
        <v>8</v>
      </c>
      <c r="S19" s="120">
        <v>4</v>
      </c>
      <c r="T19" s="120">
        <v>2</v>
      </c>
      <c r="U19" s="120">
        <v>0</v>
      </c>
      <c r="V19" s="120">
        <v>2</v>
      </c>
      <c r="W19" s="120">
        <v>2</v>
      </c>
      <c r="X19" s="120">
        <v>4</v>
      </c>
      <c r="Y19" s="120">
        <v>27</v>
      </c>
      <c r="Z19" s="120">
        <v>23</v>
      </c>
      <c r="AA19" s="120">
        <v>15</v>
      </c>
      <c r="AB19" s="120">
        <v>0</v>
      </c>
      <c r="AC19" s="120">
        <v>15</v>
      </c>
      <c r="AD19" s="120">
        <v>8</v>
      </c>
      <c r="AE19" s="120">
        <v>4</v>
      </c>
      <c r="AF19" s="129">
        <v>1</v>
      </c>
      <c r="AG19" s="129">
        <v>0.85185185185185186</v>
      </c>
      <c r="AH19" s="129">
        <v>0.55555555555555558</v>
      </c>
      <c r="AI19" s="129">
        <v>0</v>
      </c>
      <c r="AJ19" s="129">
        <v>0.55555555555555558</v>
      </c>
      <c r="AK19" s="129">
        <v>0.29629629629629628</v>
      </c>
      <c r="AL19" s="129">
        <v>0.14814814814814814</v>
      </c>
      <c r="AM19" s="123">
        <v>2.4889999999999999</v>
      </c>
      <c r="AN19" s="123">
        <v>2.093</v>
      </c>
      <c r="AO19" s="123">
        <v>0.84899999999999998</v>
      </c>
      <c r="AP19" s="123">
        <v>0</v>
      </c>
      <c r="AQ19" s="123">
        <v>0.84899999999999998</v>
      </c>
      <c r="AR19" s="123">
        <v>1.244</v>
      </c>
      <c r="AS19" s="123">
        <v>0.39600000000000002</v>
      </c>
      <c r="AT19" s="129">
        <v>1</v>
      </c>
      <c r="AU19" s="129">
        <v>0.84089995982322219</v>
      </c>
      <c r="AV19" s="129">
        <v>0.34110084371233429</v>
      </c>
      <c r="AW19" s="129">
        <v>0</v>
      </c>
      <c r="AX19" s="129">
        <v>0.34110084371233429</v>
      </c>
      <c r="AY19" s="129">
        <v>0.49979911611088795</v>
      </c>
      <c r="AZ19" s="129">
        <v>0.15910004017677784</v>
      </c>
      <c r="BA19" s="117">
        <v>92.18518518518519</v>
      </c>
      <c r="BB19" s="117">
        <v>91</v>
      </c>
      <c r="BC19" s="117">
        <v>56.6</v>
      </c>
      <c r="BD19" s="117" t="s">
        <v>220</v>
      </c>
      <c r="BE19" s="117">
        <v>56.6</v>
      </c>
      <c r="BF19" s="117">
        <v>155.5</v>
      </c>
      <c r="BG19" s="117">
        <v>99</v>
      </c>
    </row>
    <row r="20" spans="1:59" x14ac:dyDescent="0.45">
      <c r="A20" s="3" t="s">
        <v>217</v>
      </c>
      <c r="B20" s="3" t="s">
        <v>96</v>
      </c>
      <c r="C20" s="3" t="s">
        <v>231</v>
      </c>
      <c r="D20" s="114">
        <v>5</v>
      </c>
      <c r="E20" s="114">
        <v>5</v>
      </c>
      <c r="F20" s="114">
        <v>5</v>
      </c>
      <c r="G20" s="114" t="s">
        <v>220</v>
      </c>
      <c r="H20" s="114">
        <v>5</v>
      </c>
      <c r="I20" s="114" t="s">
        <v>220</v>
      </c>
      <c r="J20" s="114" t="s">
        <v>220</v>
      </c>
      <c r="K20" s="117">
        <v>317</v>
      </c>
      <c r="L20" s="117">
        <v>317</v>
      </c>
      <c r="M20" s="117">
        <v>317</v>
      </c>
      <c r="N20" s="117" t="s">
        <v>220</v>
      </c>
      <c r="O20" s="117">
        <v>317</v>
      </c>
      <c r="P20" s="117" t="s">
        <v>220</v>
      </c>
      <c r="Q20" s="117" t="s">
        <v>220</v>
      </c>
      <c r="R20" s="120">
        <v>1</v>
      </c>
      <c r="S20" s="120">
        <v>1</v>
      </c>
      <c r="T20" s="120">
        <v>1</v>
      </c>
      <c r="U20" s="120">
        <v>0</v>
      </c>
      <c r="V20" s="120">
        <v>1</v>
      </c>
      <c r="W20" s="120">
        <v>0</v>
      </c>
      <c r="X20" s="120">
        <v>0</v>
      </c>
      <c r="Y20" s="120">
        <v>5</v>
      </c>
      <c r="Z20" s="120">
        <v>5</v>
      </c>
      <c r="AA20" s="120">
        <v>5</v>
      </c>
      <c r="AB20" s="120">
        <v>0</v>
      </c>
      <c r="AC20" s="120">
        <v>5</v>
      </c>
      <c r="AD20" s="120">
        <v>0</v>
      </c>
      <c r="AE20" s="120">
        <v>0</v>
      </c>
      <c r="AF20" s="129">
        <v>1</v>
      </c>
      <c r="AG20" s="129">
        <v>1</v>
      </c>
      <c r="AH20" s="129">
        <v>1</v>
      </c>
      <c r="AI20" s="129">
        <v>0</v>
      </c>
      <c r="AJ20" s="129">
        <v>1</v>
      </c>
      <c r="AK20" s="129">
        <v>0</v>
      </c>
      <c r="AL20" s="129">
        <v>0</v>
      </c>
      <c r="AM20" s="123">
        <v>0.317</v>
      </c>
      <c r="AN20" s="123">
        <v>0.317</v>
      </c>
      <c r="AO20" s="123">
        <v>0.317</v>
      </c>
      <c r="AP20" s="123">
        <v>0</v>
      </c>
      <c r="AQ20" s="123">
        <v>0.317</v>
      </c>
      <c r="AR20" s="123">
        <v>0</v>
      </c>
      <c r="AS20" s="123">
        <v>0</v>
      </c>
      <c r="AT20" s="129">
        <v>1</v>
      </c>
      <c r="AU20" s="129">
        <v>1</v>
      </c>
      <c r="AV20" s="129">
        <v>1</v>
      </c>
      <c r="AW20" s="129">
        <v>0</v>
      </c>
      <c r="AX20" s="129">
        <v>1</v>
      </c>
      <c r="AY20" s="129">
        <v>0</v>
      </c>
      <c r="AZ20" s="129">
        <v>0</v>
      </c>
      <c r="BA20" s="117">
        <v>63.4</v>
      </c>
      <c r="BB20" s="117">
        <v>63.4</v>
      </c>
      <c r="BC20" s="117">
        <v>63.4</v>
      </c>
      <c r="BD20" s="117" t="s">
        <v>220</v>
      </c>
      <c r="BE20" s="117">
        <v>63.4</v>
      </c>
      <c r="BF20" s="117" t="s">
        <v>220</v>
      </c>
      <c r="BG20" s="117" t="s">
        <v>220</v>
      </c>
    </row>
    <row r="21" spans="1:59" x14ac:dyDescent="0.45">
      <c r="A21" s="3" t="s">
        <v>217</v>
      </c>
      <c r="B21" s="3" t="s">
        <v>96</v>
      </c>
      <c r="C21" s="3" t="s">
        <v>232</v>
      </c>
      <c r="D21" s="114">
        <v>2</v>
      </c>
      <c r="E21" s="114">
        <v>2</v>
      </c>
      <c r="F21" s="114">
        <v>2</v>
      </c>
      <c r="G21" s="114" t="s">
        <v>220</v>
      </c>
      <c r="H21" s="114">
        <v>2</v>
      </c>
      <c r="I21" s="114" t="s">
        <v>220</v>
      </c>
      <c r="J21" s="114" t="s">
        <v>220</v>
      </c>
      <c r="K21" s="117">
        <v>143</v>
      </c>
      <c r="L21" s="117">
        <v>143</v>
      </c>
      <c r="M21" s="117">
        <v>143</v>
      </c>
      <c r="N21" s="117" t="s">
        <v>220</v>
      </c>
      <c r="O21" s="117">
        <v>143</v>
      </c>
      <c r="P21" s="117" t="s">
        <v>220</v>
      </c>
      <c r="Q21" s="117" t="s">
        <v>220</v>
      </c>
      <c r="R21" s="120">
        <v>1</v>
      </c>
      <c r="S21" s="120">
        <v>1</v>
      </c>
      <c r="T21" s="120">
        <v>1</v>
      </c>
      <c r="U21" s="120">
        <v>0</v>
      </c>
      <c r="V21" s="120">
        <v>1</v>
      </c>
      <c r="W21" s="120">
        <v>0</v>
      </c>
      <c r="X21" s="120">
        <v>0</v>
      </c>
      <c r="Y21" s="120">
        <v>2</v>
      </c>
      <c r="Z21" s="120">
        <v>2</v>
      </c>
      <c r="AA21" s="120">
        <v>2</v>
      </c>
      <c r="AB21" s="120">
        <v>0</v>
      </c>
      <c r="AC21" s="120">
        <v>2</v>
      </c>
      <c r="AD21" s="120">
        <v>0</v>
      </c>
      <c r="AE21" s="120">
        <v>0</v>
      </c>
      <c r="AF21" s="129">
        <v>1</v>
      </c>
      <c r="AG21" s="129">
        <v>1</v>
      </c>
      <c r="AH21" s="129">
        <v>1</v>
      </c>
      <c r="AI21" s="129">
        <v>0</v>
      </c>
      <c r="AJ21" s="129">
        <v>1</v>
      </c>
      <c r="AK21" s="129">
        <v>0</v>
      </c>
      <c r="AL21" s="129">
        <v>0</v>
      </c>
      <c r="AM21" s="123">
        <v>0.14299999999999999</v>
      </c>
      <c r="AN21" s="123">
        <v>0.14299999999999999</v>
      </c>
      <c r="AO21" s="123">
        <v>0.14299999999999999</v>
      </c>
      <c r="AP21" s="123">
        <v>0</v>
      </c>
      <c r="AQ21" s="123">
        <v>0.14299999999999999</v>
      </c>
      <c r="AR21" s="123">
        <v>0</v>
      </c>
      <c r="AS21" s="123">
        <v>0</v>
      </c>
      <c r="AT21" s="129">
        <v>1</v>
      </c>
      <c r="AU21" s="129">
        <v>1</v>
      </c>
      <c r="AV21" s="129">
        <v>1</v>
      </c>
      <c r="AW21" s="129">
        <v>0</v>
      </c>
      <c r="AX21" s="129">
        <v>1</v>
      </c>
      <c r="AY21" s="129">
        <v>0</v>
      </c>
      <c r="AZ21" s="129">
        <v>0</v>
      </c>
      <c r="BA21" s="117">
        <v>71.5</v>
      </c>
      <c r="BB21" s="117">
        <v>71.5</v>
      </c>
      <c r="BC21" s="117">
        <v>71.5</v>
      </c>
      <c r="BD21" s="117" t="s">
        <v>220</v>
      </c>
      <c r="BE21" s="117">
        <v>71.5</v>
      </c>
      <c r="BF21" s="117" t="s">
        <v>220</v>
      </c>
      <c r="BG21" s="117" t="s">
        <v>220</v>
      </c>
    </row>
    <row r="22" spans="1:59" x14ac:dyDescent="0.45">
      <c r="A22" s="3" t="s">
        <v>217</v>
      </c>
      <c r="B22" s="3" t="s">
        <v>96</v>
      </c>
      <c r="C22" s="3" t="s">
        <v>233</v>
      </c>
      <c r="D22" s="114">
        <v>1</v>
      </c>
      <c r="E22" s="114">
        <v>1</v>
      </c>
      <c r="F22" s="114">
        <v>1</v>
      </c>
      <c r="G22" s="114" t="s">
        <v>220</v>
      </c>
      <c r="H22" s="114">
        <v>1</v>
      </c>
      <c r="I22" s="114" t="s">
        <v>220</v>
      </c>
      <c r="J22" s="114" t="s">
        <v>220</v>
      </c>
      <c r="K22" s="117">
        <v>120</v>
      </c>
      <c r="L22" s="117">
        <v>120</v>
      </c>
      <c r="M22" s="117">
        <v>120</v>
      </c>
      <c r="N22" s="117" t="s">
        <v>220</v>
      </c>
      <c r="O22" s="117">
        <v>120</v>
      </c>
      <c r="P22" s="117" t="s">
        <v>220</v>
      </c>
      <c r="Q22" s="117" t="s">
        <v>220</v>
      </c>
      <c r="R22" s="120">
        <v>1</v>
      </c>
      <c r="S22" s="120">
        <v>1</v>
      </c>
      <c r="T22" s="120">
        <v>1</v>
      </c>
      <c r="U22" s="120">
        <v>0</v>
      </c>
      <c r="V22" s="120">
        <v>1</v>
      </c>
      <c r="W22" s="120">
        <v>0</v>
      </c>
      <c r="X22" s="120">
        <v>0</v>
      </c>
      <c r="Y22" s="120">
        <v>1</v>
      </c>
      <c r="Z22" s="120">
        <v>1</v>
      </c>
      <c r="AA22" s="120">
        <v>1</v>
      </c>
      <c r="AB22" s="120">
        <v>0</v>
      </c>
      <c r="AC22" s="120">
        <v>1</v>
      </c>
      <c r="AD22" s="120">
        <v>0</v>
      </c>
      <c r="AE22" s="120">
        <v>0</v>
      </c>
      <c r="AF22" s="129">
        <v>1</v>
      </c>
      <c r="AG22" s="129">
        <v>1</v>
      </c>
      <c r="AH22" s="129">
        <v>1</v>
      </c>
      <c r="AI22" s="129">
        <v>0</v>
      </c>
      <c r="AJ22" s="129">
        <v>1</v>
      </c>
      <c r="AK22" s="129">
        <v>0</v>
      </c>
      <c r="AL22" s="129">
        <v>0</v>
      </c>
      <c r="AM22" s="123">
        <v>0.12</v>
      </c>
      <c r="AN22" s="123">
        <v>0.12</v>
      </c>
      <c r="AO22" s="123">
        <v>0.12</v>
      </c>
      <c r="AP22" s="123">
        <v>0</v>
      </c>
      <c r="AQ22" s="123">
        <v>0.12</v>
      </c>
      <c r="AR22" s="123">
        <v>0</v>
      </c>
      <c r="AS22" s="123">
        <v>0</v>
      </c>
      <c r="AT22" s="129">
        <v>1</v>
      </c>
      <c r="AU22" s="129">
        <v>1</v>
      </c>
      <c r="AV22" s="129">
        <v>1</v>
      </c>
      <c r="AW22" s="129">
        <v>0</v>
      </c>
      <c r="AX22" s="129">
        <v>1</v>
      </c>
      <c r="AY22" s="129">
        <v>0</v>
      </c>
      <c r="AZ22" s="129">
        <v>0</v>
      </c>
      <c r="BA22" s="117">
        <v>120</v>
      </c>
      <c r="BB22" s="117">
        <v>120</v>
      </c>
      <c r="BC22" s="117">
        <v>120</v>
      </c>
      <c r="BD22" s="117" t="s">
        <v>220</v>
      </c>
      <c r="BE22" s="117">
        <v>120</v>
      </c>
      <c r="BF22" s="117" t="s">
        <v>220</v>
      </c>
      <c r="BG22" s="117" t="s">
        <v>220</v>
      </c>
    </row>
    <row r="23" spans="1:59" x14ac:dyDescent="0.45">
      <c r="A23" s="3" t="s">
        <v>217</v>
      </c>
      <c r="B23" s="3" t="s">
        <v>96</v>
      </c>
      <c r="C23" s="3" t="s">
        <v>234</v>
      </c>
      <c r="D23" s="114">
        <v>3</v>
      </c>
      <c r="E23" s="114">
        <v>3</v>
      </c>
      <c r="F23" s="114">
        <v>3</v>
      </c>
      <c r="G23" s="114" t="s">
        <v>220</v>
      </c>
      <c r="H23" s="114">
        <v>3</v>
      </c>
      <c r="I23" s="114" t="s">
        <v>220</v>
      </c>
      <c r="J23" s="114" t="s">
        <v>220</v>
      </c>
      <c r="K23" s="117">
        <v>217</v>
      </c>
      <c r="L23" s="117">
        <v>217</v>
      </c>
      <c r="M23" s="117">
        <v>217</v>
      </c>
      <c r="N23" s="117" t="s">
        <v>220</v>
      </c>
      <c r="O23" s="117">
        <v>217</v>
      </c>
      <c r="P23" s="117" t="s">
        <v>220</v>
      </c>
      <c r="Q23" s="117" t="s">
        <v>220</v>
      </c>
      <c r="R23" s="120">
        <v>1</v>
      </c>
      <c r="S23" s="120">
        <v>1</v>
      </c>
      <c r="T23" s="120">
        <v>1</v>
      </c>
      <c r="U23" s="120">
        <v>0</v>
      </c>
      <c r="V23" s="120">
        <v>1</v>
      </c>
      <c r="W23" s="120">
        <v>0</v>
      </c>
      <c r="X23" s="120">
        <v>0</v>
      </c>
      <c r="Y23" s="120">
        <v>3</v>
      </c>
      <c r="Z23" s="120">
        <v>3</v>
      </c>
      <c r="AA23" s="120">
        <v>3</v>
      </c>
      <c r="AB23" s="120">
        <v>0</v>
      </c>
      <c r="AC23" s="120">
        <v>3</v>
      </c>
      <c r="AD23" s="120">
        <v>0</v>
      </c>
      <c r="AE23" s="120">
        <v>0</v>
      </c>
      <c r="AF23" s="129">
        <v>1</v>
      </c>
      <c r="AG23" s="129">
        <v>1</v>
      </c>
      <c r="AH23" s="129">
        <v>1</v>
      </c>
      <c r="AI23" s="129">
        <v>0</v>
      </c>
      <c r="AJ23" s="129">
        <v>1</v>
      </c>
      <c r="AK23" s="129">
        <v>0</v>
      </c>
      <c r="AL23" s="129">
        <v>0</v>
      </c>
      <c r="AM23" s="123">
        <v>0.217</v>
      </c>
      <c r="AN23" s="123">
        <v>0.217</v>
      </c>
      <c r="AO23" s="123">
        <v>0.217</v>
      </c>
      <c r="AP23" s="123">
        <v>0</v>
      </c>
      <c r="AQ23" s="123">
        <v>0.217</v>
      </c>
      <c r="AR23" s="123">
        <v>0</v>
      </c>
      <c r="AS23" s="123">
        <v>0</v>
      </c>
      <c r="AT23" s="129">
        <v>1</v>
      </c>
      <c r="AU23" s="129">
        <v>1</v>
      </c>
      <c r="AV23" s="129">
        <v>1</v>
      </c>
      <c r="AW23" s="129">
        <v>0</v>
      </c>
      <c r="AX23" s="129">
        <v>1</v>
      </c>
      <c r="AY23" s="129">
        <v>0</v>
      </c>
      <c r="AZ23" s="129">
        <v>0</v>
      </c>
      <c r="BA23" s="117">
        <v>72.333333333333329</v>
      </c>
      <c r="BB23" s="117">
        <v>72.333333333333329</v>
      </c>
      <c r="BC23" s="117">
        <v>72.333333333333329</v>
      </c>
      <c r="BD23" s="117" t="s">
        <v>220</v>
      </c>
      <c r="BE23" s="117">
        <v>72.333333333333329</v>
      </c>
      <c r="BF23" s="117" t="s">
        <v>220</v>
      </c>
      <c r="BG23" s="117" t="s">
        <v>220</v>
      </c>
    </row>
    <row r="24" spans="1:59" x14ac:dyDescent="0.45">
      <c r="A24" s="3" t="s">
        <v>217</v>
      </c>
      <c r="B24" s="3" t="s">
        <v>96</v>
      </c>
      <c r="C24" s="3" t="s">
        <v>235</v>
      </c>
      <c r="D24" s="114">
        <v>3.6666666666666665</v>
      </c>
      <c r="E24" s="114">
        <v>3.6666666666666665</v>
      </c>
      <c r="F24" s="114">
        <v>3.5</v>
      </c>
      <c r="G24" s="114" t="s">
        <v>220</v>
      </c>
      <c r="H24" s="114">
        <v>3.5</v>
      </c>
      <c r="I24" s="114">
        <v>4</v>
      </c>
      <c r="J24" s="114" t="s">
        <v>220</v>
      </c>
      <c r="K24" s="117">
        <v>421.66666666666674</v>
      </c>
      <c r="L24" s="117">
        <v>421.66666666666674</v>
      </c>
      <c r="M24" s="117">
        <v>312.5</v>
      </c>
      <c r="N24" s="117" t="s">
        <v>220</v>
      </c>
      <c r="O24" s="117">
        <v>312.5</v>
      </c>
      <c r="P24" s="117">
        <v>640</v>
      </c>
      <c r="Q24" s="117" t="s">
        <v>220</v>
      </c>
      <c r="R24" s="120">
        <v>3</v>
      </c>
      <c r="S24" s="120">
        <v>3</v>
      </c>
      <c r="T24" s="120">
        <v>2</v>
      </c>
      <c r="U24" s="120">
        <v>0</v>
      </c>
      <c r="V24" s="120">
        <v>2</v>
      </c>
      <c r="W24" s="120">
        <v>1</v>
      </c>
      <c r="X24" s="120">
        <v>0</v>
      </c>
      <c r="Y24" s="120">
        <v>11</v>
      </c>
      <c r="Z24" s="120">
        <v>11</v>
      </c>
      <c r="AA24" s="120">
        <v>7</v>
      </c>
      <c r="AB24" s="120">
        <v>0</v>
      </c>
      <c r="AC24" s="120">
        <v>7</v>
      </c>
      <c r="AD24" s="120">
        <v>4</v>
      </c>
      <c r="AE24" s="120">
        <v>0</v>
      </c>
      <c r="AF24" s="129">
        <v>1</v>
      </c>
      <c r="AG24" s="129">
        <v>1</v>
      </c>
      <c r="AH24" s="129">
        <v>0.63636363636363635</v>
      </c>
      <c r="AI24" s="129">
        <v>0</v>
      </c>
      <c r="AJ24" s="129">
        <v>0.63636363636363635</v>
      </c>
      <c r="AK24" s="129">
        <v>0.36363636363636365</v>
      </c>
      <c r="AL24" s="129">
        <v>0</v>
      </c>
      <c r="AM24" s="123">
        <v>1.2650000000000001</v>
      </c>
      <c r="AN24" s="123">
        <v>1.2650000000000001</v>
      </c>
      <c r="AO24" s="123">
        <v>0.625</v>
      </c>
      <c r="AP24" s="123">
        <v>0</v>
      </c>
      <c r="AQ24" s="123">
        <v>0.625</v>
      </c>
      <c r="AR24" s="123">
        <v>0.64</v>
      </c>
      <c r="AS24" s="123">
        <v>0</v>
      </c>
      <c r="AT24" s="129">
        <v>1</v>
      </c>
      <c r="AU24" s="129">
        <v>1</v>
      </c>
      <c r="AV24" s="129">
        <v>0.49407114624505927</v>
      </c>
      <c r="AW24" s="129">
        <v>0</v>
      </c>
      <c r="AX24" s="129">
        <v>0.49407114624505927</v>
      </c>
      <c r="AY24" s="129">
        <v>0.50592885375494068</v>
      </c>
      <c r="AZ24" s="129">
        <v>0</v>
      </c>
      <c r="BA24" s="117">
        <v>115.00000000000001</v>
      </c>
      <c r="BB24" s="117">
        <v>115.00000000000001</v>
      </c>
      <c r="BC24" s="117">
        <v>89.285714285714292</v>
      </c>
      <c r="BD24" s="117" t="s">
        <v>220</v>
      </c>
      <c r="BE24" s="117">
        <v>89.285714285714292</v>
      </c>
      <c r="BF24" s="117">
        <v>160</v>
      </c>
      <c r="BG24" s="117" t="s">
        <v>220</v>
      </c>
    </row>
    <row r="25" spans="1:59" x14ac:dyDescent="0.45">
      <c r="A25" s="3" t="s">
        <v>217</v>
      </c>
      <c r="B25" s="3" t="s">
        <v>96</v>
      </c>
      <c r="C25" s="3" t="s">
        <v>236</v>
      </c>
      <c r="D25" s="114">
        <v>3.5</v>
      </c>
      <c r="E25" s="114">
        <v>3.5</v>
      </c>
      <c r="F25" s="114">
        <v>3.5</v>
      </c>
      <c r="G25" s="114" t="s">
        <v>220</v>
      </c>
      <c r="H25" s="114">
        <v>3.5</v>
      </c>
      <c r="I25" s="114" t="s">
        <v>220</v>
      </c>
      <c r="J25" s="114" t="s">
        <v>220</v>
      </c>
      <c r="K25" s="117">
        <v>68</v>
      </c>
      <c r="L25" s="117">
        <v>68</v>
      </c>
      <c r="M25" s="117">
        <v>68</v>
      </c>
      <c r="N25" s="117" t="s">
        <v>220</v>
      </c>
      <c r="O25" s="117">
        <v>68</v>
      </c>
      <c r="P25" s="117" t="s">
        <v>220</v>
      </c>
      <c r="Q25" s="117" t="s">
        <v>220</v>
      </c>
      <c r="R25" s="120">
        <v>2</v>
      </c>
      <c r="S25" s="120">
        <v>2</v>
      </c>
      <c r="T25" s="120">
        <v>2</v>
      </c>
      <c r="U25" s="120">
        <v>0</v>
      </c>
      <c r="V25" s="120">
        <v>2</v>
      </c>
      <c r="W25" s="120">
        <v>0</v>
      </c>
      <c r="X25" s="120">
        <v>0</v>
      </c>
      <c r="Y25" s="120">
        <v>7</v>
      </c>
      <c r="Z25" s="120">
        <v>7</v>
      </c>
      <c r="AA25" s="120">
        <v>7</v>
      </c>
      <c r="AB25" s="120">
        <v>0</v>
      </c>
      <c r="AC25" s="120">
        <v>7</v>
      </c>
      <c r="AD25" s="120">
        <v>0</v>
      </c>
      <c r="AE25" s="120">
        <v>0</v>
      </c>
      <c r="AF25" s="129">
        <v>1</v>
      </c>
      <c r="AG25" s="129">
        <v>1</v>
      </c>
      <c r="AH25" s="129">
        <v>1</v>
      </c>
      <c r="AI25" s="129">
        <v>0</v>
      </c>
      <c r="AJ25" s="129">
        <v>1</v>
      </c>
      <c r="AK25" s="129">
        <v>0</v>
      </c>
      <c r="AL25" s="129">
        <v>0</v>
      </c>
      <c r="AM25" s="123">
        <v>0.13600000000000001</v>
      </c>
      <c r="AN25" s="123">
        <v>0.13600000000000001</v>
      </c>
      <c r="AO25" s="123">
        <v>0.13600000000000001</v>
      </c>
      <c r="AP25" s="123">
        <v>0</v>
      </c>
      <c r="AQ25" s="123">
        <v>0.13600000000000001</v>
      </c>
      <c r="AR25" s="123">
        <v>0</v>
      </c>
      <c r="AS25" s="123">
        <v>0</v>
      </c>
      <c r="AT25" s="129">
        <v>1</v>
      </c>
      <c r="AU25" s="129">
        <v>1</v>
      </c>
      <c r="AV25" s="129">
        <v>1</v>
      </c>
      <c r="AW25" s="129">
        <v>0</v>
      </c>
      <c r="AX25" s="129">
        <v>1</v>
      </c>
      <c r="AY25" s="129">
        <v>0</v>
      </c>
      <c r="AZ25" s="129">
        <v>0</v>
      </c>
      <c r="BA25" s="117">
        <v>19.428571428571427</v>
      </c>
      <c r="BB25" s="117">
        <v>19.428571428571427</v>
      </c>
      <c r="BC25" s="117">
        <v>19.428571428571427</v>
      </c>
      <c r="BD25" s="117" t="s">
        <v>220</v>
      </c>
      <c r="BE25" s="117">
        <v>19.428571428571427</v>
      </c>
      <c r="BF25" s="117" t="s">
        <v>220</v>
      </c>
      <c r="BG25" s="117" t="s">
        <v>220</v>
      </c>
    </row>
    <row r="26" spans="1:59" x14ac:dyDescent="0.45">
      <c r="A26" s="3" t="s">
        <v>217</v>
      </c>
      <c r="B26" s="3" t="s">
        <v>96</v>
      </c>
      <c r="C26" s="3" t="s">
        <v>237</v>
      </c>
      <c r="D26" s="114">
        <v>5.333333333333333</v>
      </c>
      <c r="E26" s="114">
        <v>5.333333333333333</v>
      </c>
      <c r="F26" s="114">
        <v>5.5</v>
      </c>
      <c r="G26" s="114">
        <v>8</v>
      </c>
      <c r="H26" s="114">
        <v>3</v>
      </c>
      <c r="I26" s="114">
        <v>5</v>
      </c>
      <c r="J26" s="114" t="s">
        <v>220</v>
      </c>
      <c r="K26" s="117">
        <v>710.33333333333337</v>
      </c>
      <c r="L26" s="117">
        <v>710.33333333333337</v>
      </c>
      <c r="M26" s="117">
        <v>538.5</v>
      </c>
      <c r="N26" s="117">
        <v>770</v>
      </c>
      <c r="O26" s="117">
        <v>307</v>
      </c>
      <c r="P26" s="117">
        <v>1054</v>
      </c>
      <c r="Q26" s="117" t="s">
        <v>220</v>
      </c>
      <c r="R26" s="120">
        <v>3</v>
      </c>
      <c r="S26" s="120">
        <v>3</v>
      </c>
      <c r="T26" s="120">
        <v>2</v>
      </c>
      <c r="U26" s="120">
        <v>1</v>
      </c>
      <c r="V26" s="120">
        <v>1</v>
      </c>
      <c r="W26" s="120">
        <v>1</v>
      </c>
      <c r="X26" s="120">
        <v>0</v>
      </c>
      <c r="Y26" s="120">
        <v>16</v>
      </c>
      <c r="Z26" s="120">
        <v>16</v>
      </c>
      <c r="AA26" s="120">
        <v>11</v>
      </c>
      <c r="AB26" s="120">
        <v>8</v>
      </c>
      <c r="AC26" s="120">
        <v>3</v>
      </c>
      <c r="AD26" s="120">
        <v>5</v>
      </c>
      <c r="AE26" s="120">
        <v>0</v>
      </c>
      <c r="AF26" s="129">
        <v>1</v>
      </c>
      <c r="AG26" s="129">
        <v>1</v>
      </c>
      <c r="AH26" s="129">
        <v>0.6875</v>
      </c>
      <c r="AI26" s="129">
        <v>0.5</v>
      </c>
      <c r="AJ26" s="129">
        <v>0.1875</v>
      </c>
      <c r="AK26" s="129">
        <v>0.3125</v>
      </c>
      <c r="AL26" s="129">
        <v>0</v>
      </c>
      <c r="AM26" s="123">
        <v>2.1310000000000002</v>
      </c>
      <c r="AN26" s="123">
        <v>2.1310000000000002</v>
      </c>
      <c r="AO26" s="123">
        <v>1.077</v>
      </c>
      <c r="AP26" s="123">
        <v>0.77</v>
      </c>
      <c r="AQ26" s="123">
        <v>0.307</v>
      </c>
      <c r="AR26" s="123">
        <v>1.054</v>
      </c>
      <c r="AS26" s="123">
        <v>0</v>
      </c>
      <c r="AT26" s="129">
        <v>1</v>
      </c>
      <c r="AU26" s="129">
        <v>1</v>
      </c>
      <c r="AV26" s="129">
        <v>0.50539652745190045</v>
      </c>
      <c r="AW26" s="129">
        <v>0.36133270764899106</v>
      </c>
      <c r="AX26" s="129">
        <v>0.14406381980290942</v>
      </c>
      <c r="AY26" s="129">
        <v>0.49460347254809944</v>
      </c>
      <c r="AZ26" s="129">
        <v>0</v>
      </c>
      <c r="BA26" s="117">
        <v>133.1875</v>
      </c>
      <c r="BB26" s="117">
        <v>133.1875</v>
      </c>
      <c r="BC26" s="117">
        <v>97.909090909090907</v>
      </c>
      <c r="BD26" s="117">
        <v>96.25</v>
      </c>
      <c r="BE26" s="117">
        <v>102.33333333333333</v>
      </c>
      <c r="BF26" s="117">
        <v>210.8</v>
      </c>
      <c r="BG26" s="117" t="s">
        <v>220</v>
      </c>
    </row>
    <row r="27" spans="1:59" x14ac:dyDescent="0.45">
      <c r="A27" s="3" t="s">
        <v>217</v>
      </c>
      <c r="B27" s="3" t="s">
        <v>96</v>
      </c>
      <c r="C27" s="3" t="s">
        <v>238</v>
      </c>
      <c r="D27" s="114">
        <v>7</v>
      </c>
      <c r="E27" s="114">
        <v>7</v>
      </c>
      <c r="F27" s="114">
        <v>7</v>
      </c>
      <c r="G27" s="114">
        <v>9</v>
      </c>
      <c r="H27" s="114">
        <v>5</v>
      </c>
      <c r="I27" s="114" t="s">
        <v>220</v>
      </c>
      <c r="J27" s="114" t="s">
        <v>220</v>
      </c>
      <c r="K27" s="117">
        <v>658.5</v>
      </c>
      <c r="L27" s="117">
        <v>658.5</v>
      </c>
      <c r="M27" s="117">
        <v>658.5</v>
      </c>
      <c r="N27" s="117">
        <v>1014.9999999999999</v>
      </c>
      <c r="O27" s="117">
        <v>302</v>
      </c>
      <c r="P27" s="117" t="s">
        <v>220</v>
      </c>
      <c r="Q27" s="117" t="s">
        <v>220</v>
      </c>
      <c r="R27" s="120">
        <v>2</v>
      </c>
      <c r="S27" s="120">
        <v>2</v>
      </c>
      <c r="T27" s="120">
        <v>2</v>
      </c>
      <c r="U27" s="120">
        <v>1</v>
      </c>
      <c r="V27" s="120">
        <v>1</v>
      </c>
      <c r="W27" s="120">
        <v>0</v>
      </c>
      <c r="X27" s="120">
        <v>0</v>
      </c>
      <c r="Y27" s="120">
        <v>14</v>
      </c>
      <c r="Z27" s="120">
        <v>14</v>
      </c>
      <c r="AA27" s="120">
        <v>14</v>
      </c>
      <c r="AB27" s="120">
        <v>9</v>
      </c>
      <c r="AC27" s="120">
        <v>5</v>
      </c>
      <c r="AD27" s="120">
        <v>0</v>
      </c>
      <c r="AE27" s="120">
        <v>0</v>
      </c>
      <c r="AF27" s="129">
        <v>1</v>
      </c>
      <c r="AG27" s="129">
        <v>1</v>
      </c>
      <c r="AH27" s="129">
        <v>1</v>
      </c>
      <c r="AI27" s="129">
        <v>0.6428571428571429</v>
      </c>
      <c r="AJ27" s="129">
        <v>0.35714285714285715</v>
      </c>
      <c r="AK27" s="129">
        <v>0</v>
      </c>
      <c r="AL27" s="129">
        <v>0</v>
      </c>
      <c r="AM27" s="123">
        <v>1.3169999999999999</v>
      </c>
      <c r="AN27" s="123">
        <v>1.3169999999999999</v>
      </c>
      <c r="AO27" s="123">
        <v>1.3169999999999999</v>
      </c>
      <c r="AP27" s="123">
        <v>1.0149999999999999</v>
      </c>
      <c r="AQ27" s="123">
        <v>0.30199999999999999</v>
      </c>
      <c r="AR27" s="123">
        <v>0</v>
      </c>
      <c r="AS27" s="123">
        <v>0</v>
      </c>
      <c r="AT27" s="129">
        <v>1</v>
      </c>
      <c r="AU27" s="129">
        <v>1</v>
      </c>
      <c r="AV27" s="129">
        <v>1</v>
      </c>
      <c r="AW27" s="129">
        <v>0.77069096431283213</v>
      </c>
      <c r="AX27" s="129">
        <v>0.22930903568716782</v>
      </c>
      <c r="AY27" s="129">
        <v>0</v>
      </c>
      <c r="AZ27" s="129">
        <v>0</v>
      </c>
      <c r="BA27" s="117">
        <v>94.071428571428569</v>
      </c>
      <c r="BB27" s="117">
        <v>94.071428571428569</v>
      </c>
      <c r="BC27" s="117">
        <v>94.071428571428569</v>
      </c>
      <c r="BD27" s="117">
        <v>112.77777777777777</v>
      </c>
      <c r="BE27" s="117">
        <v>60.4</v>
      </c>
      <c r="BF27" s="117" t="s">
        <v>220</v>
      </c>
      <c r="BG27" s="117" t="s">
        <v>220</v>
      </c>
    </row>
    <row r="28" spans="1:59" x14ac:dyDescent="0.45">
      <c r="A28" s="3" t="s">
        <v>217</v>
      </c>
      <c r="B28" s="3" t="s">
        <v>96</v>
      </c>
      <c r="C28" s="3" t="s">
        <v>239</v>
      </c>
      <c r="D28" s="114">
        <v>1.6666666666666667</v>
      </c>
      <c r="E28" s="114">
        <v>1.6666666666666667</v>
      </c>
      <c r="F28" s="114">
        <v>2</v>
      </c>
      <c r="G28" s="114" t="s">
        <v>220</v>
      </c>
      <c r="H28" s="114">
        <v>2</v>
      </c>
      <c r="I28" s="114">
        <v>1.5</v>
      </c>
      <c r="J28" s="114" t="s">
        <v>220</v>
      </c>
      <c r="K28" s="117">
        <v>76.666666666666657</v>
      </c>
      <c r="L28" s="117">
        <v>76.666666666666657</v>
      </c>
      <c r="M28" s="117">
        <v>186</v>
      </c>
      <c r="N28" s="117" t="s">
        <v>220</v>
      </c>
      <c r="O28" s="117">
        <v>186</v>
      </c>
      <c r="P28" s="117">
        <v>22</v>
      </c>
      <c r="Q28" s="117" t="s">
        <v>220</v>
      </c>
      <c r="R28" s="120">
        <v>3</v>
      </c>
      <c r="S28" s="120">
        <v>3</v>
      </c>
      <c r="T28" s="120">
        <v>1</v>
      </c>
      <c r="U28" s="120">
        <v>0</v>
      </c>
      <c r="V28" s="120">
        <v>1</v>
      </c>
      <c r="W28" s="120">
        <v>2</v>
      </c>
      <c r="X28" s="120">
        <v>0</v>
      </c>
      <c r="Y28" s="120">
        <v>5</v>
      </c>
      <c r="Z28" s="120">
        <v>5</v>
      </c>
      <c r="AA28" s="120">
        <v>2</v>
      </c>
      <c r="AB28" s="120">
        <v>0</v>
      </c>
      <c r="AC28" s="120">
        <v>2</v>
      </c>
      <c r="AD28" s="120">
        <v>3</v>
      </c>
      <c r="AE28" s="120">
        <v>0</v>
      </c>
      <c r="AF28" s="129">
        <v>1</v>
      </c>
      <c r="AG28" s="129">
        <v>1</v>
      </c>
      <c r="AH28" s="129">
        <v>0.4</v>
      </c>
      <c r="AI28" s="129">
        <v>0</v>
      </c>
      <c r="AJ28" s="129">
        <v>0.4</v>
      </c>
      <c r="AK28" s="129">
        <v>0.6</v>
      </c>
      <c r="AL28" s="129">
        <v>0</v>
      </c>
      <c r="AM28" s="123">
        <v>0.22999999999999998</v>
      </c>
      <c r="AN28" s="123">
        <v>0.22999999999999998</v>
      </c>
      <c r="AO28" s="123">
        <v>0.186</v>
      </c>
      <c r="AP28" s="123">
        <v>0</v>
      </c>
      <c r="AQ28" s="123">
        <v>0.186</v>
      </c>
      <c r="AR28" s="123">
        <v>4.3999999999999997E-2</v>
      </c>
      <c r="AS28" s="123">
        <v>0</v>
      </c>
      <c r="AT28" s="129">
        <v>1</v>
      </c>
      <c r="AU28" s="129">
        <v>1</v>
      </c>
      <c r="AV28" s="129">
        <v>0.80869565217391315</v>
      </c>
      <c r="AW28" s="129">
        <v>0</v>
      </c>
      <c r="AX28" s="129">
        <v>0.80869565217391315</v>
      </c>
      <c r="AY28" s="129">
        <v>0.19130434782608696</v>
      </c>
      <c r="AZ28" s="129">
        <v>0</v>
      </c>
      <c r="BA28" s="117">
        <v>45.999999999999993</v>
      </c>
      <c r="BB28" s="117">
        <v>45.999999999999993</v>
      </c>
      <c r="BC28" s="117">
        <v>93</v>
      </c>
      <c r="BD28" s="117" t="s">
        <v>220</v>
      </c>
      <c r="BE28" s="117">
        <v>93</v>
      </c>
      <c r="BF28" s="117">
        <v>14.666666666666666</v>
      </c>
      <c r="BG28" s="117" t="s">
        <v>220</v>
      </c>
    </row>
    <row r="29" spans="1:59" x14ac:dyDescent="0.45">
      <c r="A29" s="2" t="s">
        <v>215</v>
      </c>
      <c r="B29" s="2" t="s">
        <v>97</v>
      </c>
      <c r="C29" s="2" t="s">
        <v>240</v>
      </c>
      <c r="D29" s="113">
        <v>3</v>
      </c>
      <c r="E29" s="113">
        <v>5.5454545454545459</v>
      </c>
      <c r="F29" s="113">
        <v>9</v>
      </c>
      <c r="G29" s="113">
        <v>6</v>
      </c>
      <c r="H29" s="113">
        <v>9.75</v>
      </c>
      <c r="I29" s="113">
        <v>2.6666666666666665</v>
      </c>
      <c r="J29" s="113">
        <v>1.1333333333333333</v>
      </c>
      <c r="K29" s="116">
        <v>279.65384615384613</v>
      </c>
      <c r="L29" s="116">
        <v>347.81818181818181</v>
      </c>
      <c r="M29" s="116">
        <v>488.2</v>
      </c>
      <c r="N29" s="116">
        <v>388</v>
      </c>
      <c r="O29" s="116">
        <v>513.25</v>
      </c>
      <c r="P29" s="116">
        <v>230.83333333333334</v>
      </c>
      <c r="Q29" s="116">
        <v>229.66666666666669</v>
      </c>
      <c r="R29" s="119">
        <v>26</v>
      </c>
      <c r="S29" s="119">
        <v>11</v>
      </c>
      <c r="T29" s="119">
        <v>5</v>
      </c>
      <c r="U29" s="119">
        <v>1</v>
      </c>
      <c r="V29" s="119">
        <v>4</v>
      </c>
      <c r="W29" s="119">
        <v>6</v>
      </c>
      <c r="X29" s="119">
        <v>15</v>
      </c>
      <c r="Y29" s="119">
        <v>78</v>
      </c>
      <c r="Z29" s="119">
        <v>61</v>
      </c>
      <c r="AA29" s="119">
        <v>45</v>
      </c>
      <c r="AB29" s="119">
        <v>6</v>
      </c>
      <c r="AC29" s="119">
        <v>39</v>
      </c>
      <c r="AD29" s="119">
        <v>16</v>
      </c>
      <c r="AE29" s="119">
        <v>17</v>
      </c>
      <c r="AF29" s="128">
        <v>1</v>
      </c>
      <c r="AG29" s="128">
        <v>0.78205128205128205</v>
      </c>
      <c r="AH29" s="128">
        <v>0.57692307692307687</v>
      </c>
      <c r="AI29" s="128">
        <v>7.6923076923076927E-2</v>
      </c>
      <c r="AJ29" s="128">
        <v>0.5</v>
      </c>
      <c r="AK29" s="128">
        <v>0.20512820512820512</v>
      </c>
      <c r="AL29" s="128">
        <v>0.21794871794871795</v>
      </c>
      <c r="AM29" s="122">
        <v>7.2709999999999999</v>
      </c>
      <c r="AN29" s="122">
        <v>3.8260000000000001</v>
      </c>
      <c r="AO29" s="122">
        <v>2.4409999999999998</v>
      </c>
      <c r="AP29" s="122">
        <v>0.38800000000000001</v>
      </c>
      <c r="AQ29" s="122">
        <v>2.0529999999999999</v>
      </c>
      <c r="AR29" s="122">
        <v>1.385</v>
      </c>
      <c r="AS29" s="122">
        <v>3.4450000000000003</v>
      </c>
      <c r="AT29" s="128">
        <v>1</v>
      </c>
      <c r="AU29" s="128">
        <v>0.52619997249346717</v>
      </c>
      <c r="AV29" s="128">
        <v>0.33571723284280014</v>
      </c>
      <c r="AW29" s="128">
        <v>5.3362673634988311E-2</v>
      </c>
      <c r="AX29" s="128">
        <v>0.28235455920781183</v>
      </c>
      <c r="AY29" s="128">
        <v>0.19048273965066703</v>
      </c>
      <c r="AZ29" s="128">
        <v>0.47380002750653283</v>
      </c>
      <c r="BA29" s="116">
        <v>93.217948717948715</v>
      </c>
      <c r="BB29" s="116">
        <v>62.721311475409834</v>
      </c>
      <c r="BC29" s="116">
        <v>54.244444444444447</v>
      </c>
      <c r="BD29" s="116">
        <v>64.666666666666671</v>
      </c>
      <c r="BE29" s="116">
        <v>52.641025641025642</v>
      </c>
      <c r="BF29" s="116">
        <v>86.5625</v>
      </c>
      <c r="BG29" s="116">
        <v>202.64705882352945</v>
      </c>
    </row>
    <row r="30" spans="1:59" x14ac:dyDescent="0.45">
      <c r="A30" s="3" t="s">
        <v>217</v>
      </c>
      <c r="B30" s="3" t="s">
        <v>97</v>
      </c>
      <c r="C30" s="3" t="s">
        <v>241</v>
      </c>
      <c r="D30" s="114">
        <v>3.875</v>
      </c>
      <c r="E30" s="114">
        <v>8.6666666666666661</v>
      </c>
      <c r="F30" s="114">
        <v>11.5</v>
      </c>
      <c r="G30" s="114" t="s">
        <v>220</v>
      </c>
      <c r="H30" s="114">
        <v>11.5</v>
      </c>
      <c r="I30" s="114">
        <v>3</v>
      </c>
      <c r="J30" s="114">
        <v>1</v>
      </c>
      <c r="K30" s="117">
        <v>226.87500000000003</v>
      </c>
      <c r="L30" s="117">
        <v>335.66666666666669</v>
      </c>
      <c r="M30" s="117">
        <v>370.5</v>
      </c>
      <c r="N30" s="117" t="s">
        <v>220</v>
      </c>
      <c r="O30" s="117">
        <v>370.5</v>
      </c>
      <c r="P30" s="117">
        <v>266</v>
      </c>
      <c r="Q30" s="117">
        <v>161.6</v>
      </c>
      <c r="R30" s="120">
        <v>8</v>
      </c>
      <c r="S30" s="120">
        <v>3</v>
      </c>
      <c r="T30" s="120">
        <v>2</v>
      </c>
      <c r="U30" s="120">
        <v>0</v>
      </c>
      <c r="V30" s="120">
        <v>2</v>
      </c>
      <c r="W30" s="120">
        <v>1</v>
      </c>
      <c r="X30" s="120">
        <v>5</v>
      </c>
      <c r="Y30" s="120">
        <v>31</v>
      </c>
      <c r="Z30" s="120">
        <v>26</v>
      </c>
      <c r="AA30" s="120">
        <v>23</v>
      </c>
      <c r="AB30" s="120">
        <v>0</v>
      </c>
      <c r="AC30" s="120">
        <v>23</v>
      </c>
      <c r="AD30" s="120">
        <v>3</v>
      </c>
      <c r="AE30" s="120">
        <v>5</v>
      </c>
      <c r="AF30" s="129">
        <v>1</v>
      </c>
      <c r="AG30" s="129">
        <v>0.83870967741935487</v>
      </c>
      <c r="AH30" s="129">
        <v>0.74193548387096775</v>
      </c>
      <c r="AI30" s="129">
        <v>0</v>
      </c>
      <c r="AJ30" s="129">
        <v>0.74193548387096775</v>
      </c>
      <c r="AK30" s="129">
        <v>9.6774193548387094E-2</v>
      </c>
      <c r="AL30" s="129">
        <v>0.16129032258064516</v>
      </c>
      <c r="AM30" s="123">
        <v>1.8150000000000002</v>
      </c>
      <c r="AN30" s="123">
        <v>1.0070000000000001</v>
      </c>
      <c r="AO30" s="123">
        <v>0.74099999999999999</v>
      </c>
      <c r="AP30" s="123">
        <v>0</v>
      </c>
      <c r="AQ30" s="123">
        <v>0.74099999999999999</v>
      </c>
      <c r="AR30" s="123">
        <v>0.26600000000000001</v>
      </c>
      <c r="AS30" s="123">
        <v>0.80800000000000005</v>
      </c>
      <c r="AT30" s="129">
        <v>1</v>
      </c>
      <c r="AU30" s="129">
        <v>0.55482093663911847</v>
      </c>
      <c r="AV30" s="129">
        <v>0.40826446280991729</v>
      </c>
      <c r="AW30" s="129">
        <v>0</v>
      </c>
      <c r="AX30" s="129">
        <v>0.40826446280991729</v>
      </c>
      <c r="AY30" s="129">
        <v>0.14655647382920109</v>
      </c>
      <c r="AZ30" s="129">
        <v>0.44517906336088153</v>
      </c>
      <c r="BA30" s="117">
        <v>58.548387096774199</v>
      </c>
      <c r="BB30" s="117">
        <v>38.730769230769234</v>
      </c>
      <c r="BC30" s="117">
        <v>32.217391304347828</v>
      </c>
      <c r="BD30" s="117" t="s">
        <v>220</v>
      </c>
      <c r="BE30" s="117">
        <v>32.217391304347828</v>
      </c>
      <c r="BF30" s="117">
        <v>88.666666666666671</v>
      </c>
      <c r="BG30" s="117">
        <v>161.6</v>
      </c>
    </row>
    <row r="31" spans="1:59" x14ac:dyDescent="0.45">
      <c r="A31" s="3" t="s">
        <v>217</v>
      </c>
      <c r="B31" s="3" t="s">
        <v>97</v>
      </c>
      <c r="C31" s="3" t="s">
        <v>242</v>
      </c>
      <c r="D31" s="114">
        <v>3.6</v>
      </c>
      <c r="E31" s="114">
        <v>5.333333333333333</v>
      </c>
      <c r="F31" s="114">
        <v>12</v>
      </c>
      <c r="G31" s="114" t="s">
        <v>220</v>
      </c>
      <c r="H31" s="114">
        <v>12</v>
      </c>
      <c r="I31" s="114">
        <v>2</v>
      </c>
      <c r="J31" s="114">
        <v>1</v>
      </c>
      <c r="K31" s="117">
        <v>452.6</v>
      </c>
      <c r="L31" s="117">
        <v>495.33333333333331</v>
      </c>
      <c r="M31" s="117">
        <v>1045</v>
      </c>
      <c r="N31" s="117" t="s">
        <v>220</v>
      </c>
      <c r="O31" s="117">
        <v>1045</v>
      </c>
      <c r="P31" s="117">
        <v>220.5</v>
      </c>
      <c r="Q31" s="117">
        <v>388.5</v>
      </c>
      <c r="R31" s="120">
        <v>5</v>
      </c>
      <c r="S31" s="120">
        <v>3</v>
      </c>
      <c r="T31" s="120">
        <v>1</v>
      </c>
      <c r="U31" s="120">
        <v>0</v>
      </c>
      <c r="V31" s="120">
        <v>1</v>
      </c>
      <c r="W31" s="120">
        <v>2</v>
      </c>
      <c r="X31" s="120">
        <v>2</v>
      </c>
      <c r="Y31" s="120">
        <v>18</v>
      </c>
      <c r="Z31" s="120">
        <v>16</v>
      </c>
      <c r="AA31" s="120">
        <v>12</v>
      </c>
      <c r="AB31" s="120">
        <v>0</v>
      </c>
      <c r="AC31" s="120">
        <v>12</v>
      </c>
      <c r="AD31" s="120">
        <v>4</v>
      </c>
      <c r="AE31" s="120">
        <v>2</v>
      </c>
      <c r="AF31" s="129">
        <v>1</v>
      </c>
      <c r="AG31" s="129">
        <v>0.88888888888888884</v>
      </c>
      <c r="AH31" s="129">
        <v>0.66666666666666663</v>
      </c>
      <c r="AI31" s="129">
        <v>0</v>
      </c>
      <c r="AJ31" s="129">
        <v>0.66666666666666663</v>
      </c>
      <c r="AK31" s="129">
        <v>0.22222222222222221</v>
      </c>
      <c r="AL31" s="129">
        <v>0.1111111111111111</v>
      </c>
      <c r="AM31" s="123">
        <v>2.2629999999999999</v>
      </c>
      <c r="AN31" s="123">
        <v>1.486</v>
      </c>
      <c r="AO31" s="123">
        <v>1.0449999999999999</v>
      </c>
      <c r="AP31" s="123">
        <v>0</v>
      </c>
      <c r="AQ31" s="123">
        <v>1.0449999999999999</v>
      </c>
      <c r="AR31" s="123">
        <v>0.441</v>
      </c>
      <c r="AS31" s="123">
        <v>0.77700000000000002</v>
      </c>
      <c r="AT31" s="129">
        <v>1</v>
      </c>
      <c r="AU31" s="129">
        <v>0.65665046398585947</v>
      </c>
      <c r="AV31" s="129">
        <v>0.46177640300486078</v>
      </c>
      <c r="AW31" s="129">
        <v>0</v>
      </c>
      <c r="AX31" s="129">
        <v>0.46177640300486078</v>
      </c>
      <c r="AY31" s="129">
        <v>0.19487406098099869</v>
      </c>
      <c r="AZ31" s="129">
        <v>0.34334953601414053</v>
      </c>
      <c r="BA31" s="117">
        <v>125.72222222222223</v>
      </c>
      <c r="BB31" s="117">
        <v>92.875</v>
      </c>
      <c r="BC31" s="117">
        <v>87.083333333333329</v>
      </c>
      <c r="BD31" s="117" t="s">
        <v>220</v>
      </c>
      <c r="BE31" s="117">
        <v>87.083333333333329</v>
      </c>
      <c r="BF31" s="117">
        <v>110.25</v>
      </c>
      <c r="BG31" s="117">
        <v>388.5</v>
      </c>
    </row>
    <row r="32" spans="1:59" x14ac:dyDescent="0.45">
      <c r="A32" s="3" t="s">
        <v>217</v>
      </c>
      <c r="B32" s="3" t="s">
        <v>97</v>
      </c>
      <c r="C32" s="3" t="s">
        <v>243</v>
      </c>
      <c r="D32" s="114">
        <v>2.8</v>
      </c>
      <c r="E32" s="114">
        <v>5</v>
      </c>
      <c r="F32" s="114">
        <v>6</v>
      </c>
      <c r="G32" s="114">
        <v>6</v>
      </c>
      <c r="H32" s="114" t="s">
        <v>220</v>
      </c>
      <c r="I32" s="114">
        <v>4</v>
      </c>
      <c r="J32" s="114">
        <v>1.3333333333333333</v>
      </c>
      <c r="K32" s="117">
        <v>350.2</v>
      </c>
      <c r="L32" s="117">
        <v>254</v>
      </c>
      <c r="M32" s="117">
        <v>388</v>
      </c>
      <c r="N32" s="117">
        <v>388</v>
      </c>
      <c r="O32" s="117" t="s">
        <v>220</v>
      </c>
      <c r="P32" s="117">
        <v>120</v>
      </c>
      <c r="Q32" s="117">
        <v>414.33333333333331</v>
      </c>
      <c r="R32" s="120">
        <v>5</v>
      </c>
      <c r="S32" s="120">
        <v>2</v>
      </c>
      <c r="T32" s="120">
        <v>1</v>
      </c>
      <c r="U32" s="120">
        <v>1</v>
      </c>
      <c r="V32" s="120">
        <v>0</v>
      </c>
      <c r="W32" s="120">
        <v>1</v>
      </c>
      <c r="X32" s="120">
        <v>3</v>
      </c>
      <c r="Y32" s="120">
        <v>14</v>
      </c>
      <c r="Z32" s="120">
        <v>10</v>
      </c>
      <c r="AA32" s="120">
        <v>6</v>
      </c>
      <c r="AB32" s="120">
        <v>6</v>
      </c>
      <c r="AC32" s="120">
        <v>0</v>
      </c>
      <c r="AD32" s="120">
        <v>4</v>
      </c>
      <c r="AE32" s="120">
        <v>4</v>
      </c>
      <c r="AF32" s="129">
        <v>1</v>
      </c>
      <c r="AG32" s="129">
        <v>0.7142857142857143</v>
      </c>
      <c r="AH32" s="129">
        <v>0.42857142857142855</v>
      </c>
      <c r="AI32" s="129">
        <v>0.42857142857142855</v>
      </c>
      <c r="AJ32" s="129">
        <v>0</v>
      </c>
      <c r="AK32" s="129">
        <v>0.2857142857142857</v>
      </c>
      <c r="AL32" s="129">
        <v>0.2857142857142857</v>
      </c>
      <c r="AM32" s="123">
        <v>1.7510000000000001</v>
      </c>
      <c r="AN32" s="123">
        <v>0.50800000000000001</v>
      </c>
      <c r="AO32" s="123">
        <v>0.38800000000000001</v>
      </c>
      <c r="AP32" s="123">
        <v>0.38800000000000001</v>
      </c>
      <c r="AQ32" s="123">
        <v>0</v>
      </c>
      <c r="AR32" s="123">
        <v>0.12</v>
      </c>
      <c r="AS32" s="123">
        <v>1.2430000000000001</v>
      </c>
      <c r="AT32" s="129">
        <v>1</v>
      </c>
      <c r="AU32" s="129">
        <v>0.29011993146773268</v>
      </c>
      <c r="AV32" s="129">
        <v>0.22158766419189035</v>
      </c>
      <c r="AW32" s="129">
        <v>0.22158766419189035</v>
      </c>
      <c r="AX32" s="129">
        <v>0</v>
      </c>
      <c r="AY32" s="129">
        <v>6.8532267275842371E-2</v>
      </c>
      <c r="AZ32" s="129">
        <v>0.70988006853226726</v>
      </c>
      <c r="BA32" s="117">
        <v>125.07142857142857</v>
      </c>
      <c r="BB32" s="117">
        <v>50.8</v>
      </c>
      <c r="BC32" s="117">
        <v>64.666666666666671</v>
      </c>
      <c r="BD32" s="117">
        <v>64.666666666666671</v>
      </c>
      <c r="BE32" s="117" t="s">
        <v>220</v>
      </c>
      <c r="BF32" s="117">
        <v>30</v>
      </c>
      <c r="BG32" s="117">
        <v>310.75</v>
      </c>
    </row>
    <row r="33" spans="1:59" x14ac:dyDescent="0.45">
      <c r="A33" s="3" t="s">
        <v>217</v>
      </c>
      <c r="B33" s="3" t="s">
        <v>97</v>
      </c>
      <c r="C33" s="3" t="s">
        <v>244</v>
      </c>
      <c r="D33" s="114">
        <v>1.6666666666666667</v>
      </c>
      <c r="E33" s="114">
        <v>3</v>
      </c>
      <c r="F33" s="114" t="s">
        <v>220</v>
      </c>
      <c r="G33" s="114" t="s">
        <v>220</v>
      </c>
      <c r="H33" s="114" t="s">
        <v>220</v>
      </c>
      <c r="I33" s="114">
        <v>3</v>
      </c>
      <c r="J33" s="114">
        <v>1</v>
      </c>
      <c r="K33" s="117">
        <v>189.33333333333337</v>
      </c>
      <c r="L33" s="117">
        <v>275</v>
      </c>
      <c r="M33" s="117" t="s">
        <v>220</v>
      </c>
      <c r="N33" s="117" t="s">
        <v>220</v>
      </c>
      <c r="O33" s="117" t="s">
        <v>220</v>
      </c>
      <c r="P33" s="117">
        <v>275</v>
      </c>
      <c r="Q33" s="117">
        <v>146.5</v>
      </c>
      <c r="R33" s="120">
        <v>3</v>
      </c>
      <c r="S33" s="120">
        <v>1</v>
      </c>
      <c r="T33" s="120">
        <v>0</v>
      </c>
      <c r="U33" s="120">
        <v>0</v>
      </c>
      <c r="V33" s="120">
        <v>0</v>
      </c>
      <c r="W33" s="120">
        <v>1</v>
      </c>
      <c r="X33" s="120">
        <v>2</v>
      </c>
      <c r="Y33" s="120">
        <v>5</v>
      </c>
      <c r="Z33" s="120">
        <v>3</v>
      </c>
      <c r="AA33" s="120">
        <v>0</v>
      </c>
      <c r="AB33" s="120">
        <v>0</v>
      </c>
      <c r="AC33" s="120">
        <v>0</v>
      </c>
      <c r="AD33" s="120">
        <v>3</v>
      </c>
      <c r="AE33" s="120">
        <v>2</v>
      </c>
      <c r="AF33" s="129">
        <v>1</v>
      </c>
      <c r="AG33" s="129">
        <v>0.6</v>
      </c>
      <c r="AH33" s="129">
        <v>0</v>
      </c>
      <c r="AI33" s="129">
        <v>0</v>
      </c>
      <c r="AJ33" s="129">
        <v>0</v>
      </c>
      <c r="AK33" s="129">
        <v>0.6</v>
      </c>
      <c r="AL33" s="129">
        <v>0.4</v>
      </c>
      <c r="AM33" s="123">
        <v>0.56800000000000006</v>
      </c>
      <c r="AN33" s="123">
        <v>0.27500000000000002</v>
      </c>
      <c r="AO33" s="123">
        <v>0</v>
      </c>
      <c r="AP33" s="123">
        <v>0</v>
      </c>
      <c r="AQ33" s="123">
        <v>0</v>
      </c>
      <c r="AR33" s="123">
        <v>0.27500000000000002</v>
      </c>
      <c r="AS33" s="123">
        <v>0.29299999999999998</v>
      </c>
      <c r="AT33" s="129">
        <v>1</v>
      </c>
      <c r="AU33" s="129">
        <v>0.48415492957746475</v>
      </c>
      <c r="AV33" s="129">
        <v>0</v>
      </c>
      <c r="AW33" s="129">
        <v>0</v>
      </c>
      <c r="AX33" s="129">
        <v>0</v>
      </c>
      <c r="AY33" s="129">
        <v>0.48415492957746475</v>
      </c>
      <c r="AZ33" s="129">
        <v>0.51584507042253513</v>
      </c>
      <c r="BA33" s="117">
        <v>113.60000000000002</v>
      </c>
      <c r="BB33" s="117">
        <v>91.666666666666671</v>
      </c>
      <c r="BC33" s="117" t="s">
        <v>220</v>
      </c>
      <c r="BD33" s="117" t="s">
        <v>220</v>
      </c>
      <c r="BE33" s="117" t="s">
        <v>220</v>
      </c>
      <c r="BF33" s="117">
        <v>91.666666666666671</v>
      </c>
      <c r="BG33" s="117">
        <v>146.5</v>
      </c>
    </row>
    <row r="34" spans="1:59" x14ac:dyDescent="0.45">
      <c r="A34" s="3" t="s">
        <v>217</v>
      </c>
      <c r="B34" s="3" t="s">
        <v>97</v>
      </c>
      <c r="C34" s="3" t="s">
        <v>245</v>
      </c>
      <c r="D34" s="114">
        <v>1.6666666666666667</v>
      </c>
      <c r="E34" s="114">
        <v>2</v>
      </c>
      <c r="F34" s="114" t="s">
        <v>220</v>
      </c>
      <c r="G34" s="114" t="s">
        <v>220</v>
      </c>
      <c r="H34" s="114" t="s">
        <v>220</v>
      </c>
      <c r="I34" s="114">
        <v>2</v>
      </c>
      <c r="J34" s="114">
        <v>1.5</v>
      </c>
      <c r="K34" s="117">
        <v>188.66666666666666</v>
      </c>
      <c r="L34" s="117">
        <v>283</v>
      </c>
      <c r="M34" s="117" t="s">
        <v>220</v>
      </c>
      <c r="N34" s="117" t="s">
        <v>220</v>
      </c>
      <c r="O34" s="117" t="s">
        <v>220</v>
      </c>
      <c r="P34" s="117">
        <v>283</v>
      </c>
      <c r="Q34" s="117">
        <v>141.5</v>
      </c>
      <c r="R34" s="120">
        <v>3</v>
      </c>
      <c r="S34" s="120">
        <v>1</v>
      </c>
      <c r="T34" s="120">
        <v>0</v>
      </c>
      <c r="U34" s="120">
        <v>0</v>
      </c>
      <c r="V34" s="120">
        <v>0</v>
      </c>
      <c r="W34" s="120">
        <v>1</v>
      </c>
      <c r="X34" s="120">
        <v>2</v>
      </c>
      <c r="Y34" s="120">
        <v>5</v>
      </c>
      <c r="Z34" s="120">
        <v>2</v>
      </c>
      <c r="AA34" s="120">
        <v>0</v>
      </c>
      <c r="AB34" s="120">
        <v>0</v>
      </c>
      <c r="AC34" s="120">
        <v>0</v>
      </c>
      <c r="AD34" s="120">
        <v>2</v>
      </c>
      <c r="AE34" s="120">
        <v>3</v>
      </c>
      <c r="AF34" s="129">
        <v>1</v>
      </c>
      <c r="AG34" s="129">
        <v>0.4</v>
      </c>
      <c r="AH34" s="129">
        <v>0</v>
      </c>
      <c r="AI34" s="129">
        <v>0</v>
      </c>
      <c r="AJ34" s="129">
        <v>0</v>
      </c>
      <c r="AK34" s="129">
        <v>0.4</v>
      </c>
      <c r="AL34" s="129">
        <v>0.6</v>
      </c>
      <c r="AM34" s="123">
        <v>0.56599999999999995</v>
      </c>
      <c r="AN34" s="123">
        <v>0.28299999999999997</v>
      </c>
      <c r="AO34" s="123">
        <v>0</v>
      </c>
      <c r="AP34" s="123">
        <v>0</v>
      </c>
      <c r="AQ34" s="123">
        <v>0</v>
      </c>
      <c r="AR34" s="123">
        <v>0.28299999999999997</v>
      </c>
      <c r="AS34" s="123">
        <v>0.28299999999999997</v>
      </c>
      <c r="AT34" s="129">
        <v>1</v>
      </c>
      <c r="AU34" s="129">
        <v>0.5</v>
      </c>
      <c r="AV34" s="129">
        <v>0</v>
      </c>
      <c r="AW34" s="129">
        <v>0</v>
      </c>
      <c r="AX34" s="129">
        <v>0</v>
      </c>
      <c r="AY34" s="129">
        <v>0.5</v>
      </c>
      <c r="AZ34" s="129">
        <v>0.5</v>
      </c>
      <c r="BA34" s="117">
        <v>113.2</v>
      </c>
      <c r="BB34" s="117">
        <v>141.5</v>
      </c>
      <c r="BC34" s="117" t="s">
        <v>220</v>
      </c>
      <c r="BD34" s="117" t="s">
        <v>220</v>
      </c>
      <c r="BE34" s="117" t="s">
        <v>220</v>
      </c>
      <c r="BF34" s="117">
        <v>141.5</v>
      </c>
      <c r="BG34" s="117">
        <v>94.333333333333329</v>
      </c>
    </row>
    <row r="35" spans="1:59" x14ac:dyDescent="0.45">
      <c r="A35" s="3" t="s">
        <v>217</v>
      </c>
      <c r="B35" s="3" t="s">
        <v>97</v>
      </c>
      <c r="C35" s="3" t="s">
        <v>246</v>
      </c>
      <c r="D35" s="114">
        <v>2.5</v>
      </c>
      <c r="E35" s="114">
        <v>4</v>
      </c>
      <c r="F35" s="114">
        <v>4</v>
      </c>
      <c r="G35" s="114" t="s">
        <v>220</v>
      </c>
      <c r="H35" s="114">
        <v>4</v>
      </c>
      <c r="I35" s="114" t="s">
        <v>220</v>
      </c>
      <c r="J35" s="114">
        <v>1</v>
      </c>
      <c r="K35" s="117">
        <v>154</v>
      </c>
      <c r="L35" s="117">
        <v>267</v>
      </c>
      <c r="M35" s="117">
        <v>267</v>
      </c>
      <c r="N35" s="117" t="s">
        <v>220</v>
      </c>
      <c r="O35" s="117">
        <v>267</v>
      </c>
      <c r="P35" s="117" t="s">
        <v>220</v>
      </c>
      <c r="Q35" s="117">
        <v>41</v>
      </c>
      <c r="R35" s="120">
        <v>2</v>
      </c>
      <c r="S35" s="120">
        <v>1</v>
      </c>
      <c r="T35" s="120">
        <v>1</v>
      </c>
      <c r="U35" s="120">
        <v>0</v>
      </c>
      <c r="V35" s="120">
        <v>1</v>
      </c>
      <c r="W35" s="120">
        <v>0</v>
      </c>
      <c r="X35" s="120">
        <v>1</v>
      </c>
      <c r="Y35" s="120">
        <v>5</v>
      </c>
      <c r="Z35" s="120">
        <v>4</v>
      </c>
      <c r="AA35" s="120">
        <v>4</v>
      </c>
      <c r="AB35" s="120">
        <v>0</v>
      </c>
      <c r="AC35" s="120">
        <v>4</v>
      </c>
      <c r="AD35" s="120">
        <v>0</v>
      </c>
      <c r="AE35" s="120">
        <v>1</v>
      </c>
      <c r="AF35" s="129">
        <v>1</v>
      </c>
      <c r="AG35" s="129">
        <v>0.8</v>
      </c>
      <c r="AH35" s="129">
        <v>0.8</v>
      </c>
      <c r="AI35" s="129">
        <v>0</v>
      </c>
      <c r="AJ35" s="129">
        <v>0.8</v>
      </c>
      <c r="AK35" s="129">
        <v>0</v>
      </c>
      <c r="AL35" s="129">
        <v>0.2</v>
      </c>
      <c r="AM35" s="123">
        <v>0.308</v>
      </c>
      <c r="AN35" s="123">
        <v>0.26700000000000002</v>
      </c>
      <c r="AO35" s="123">
        <v>0.26700000000000002</v>
      </c>
      <c r="AP35" s="123">
        <v>0</v>
      </c>
      <c r="AQ35" s="123">
        <v>0.26700000000000002</v>
      </c>
      <c r="AR35" s="123">
        <v>0</v>
      </c>
      <c r="AS35" s="123">
        <v>4.1000000000000002E-2</v>
      </c>
      <c r="AT35" s="129">
        <v>1</v>
      </c>
      <c r="AU35" s="129">
        <v>0.86688311688311692</v>
      </c>
      <c r="AV35" s="129">
        <v>0.86688311688311692</v>
      </c>
      <c r="AW35" s="129">
        <v>0</v>
      </c>
      <c r="AX35" s="129">
        <v>0.86688311688311692</v>
      </c>
      <c r="AY35" s="129">
        <v>0</v>
      </c>
      <c r="AZ35" s="129">
        <v>0.13311688311688313</v>
      </c>
      <c r="BA35" s="117">
        <v>61.6</v>
      </c>
      <c r="BB35" s="117">
        <v>66.75</v>
      </c>
      <c r="BC35" s="117">
        <v>66.75</v>
      </c>
      <c r="BD35" s="117" t="s">
        <v>220</v>
      </c>
      <c r="BE35" s="117">
        <v>66.75</v>
      </c>
      <c r="BF35" s="117" t="s">
        <v>220</v>
      </c>
      <c r="BG35" s="117">
        <v>41</v>
      </c>
    </row>
    <row r="36" spans="1:59" x14ac:dyDescent="0.45">
      <c r="A36" s="2" t="s">
        <v>215</v>
      </c>
      <c r="B36" s="2" t="s">
        <v>98</v>
      </c>
      <c r="C36" s="2" t="s">
        <v>247</v>
      </c>
      <c r="D36" s="113">
        <v>3.4347826086956523</v>
      </c>
      <c r="E36" s="113">
        <v>6.2</v>
      </c>
      <c r="F36" s="113">
        <v>6.2</v>
      </c>
      <c r="G36" s="113">
        <v>20</v>
      </c>
      <c r="H36" s="113">
        <v>4.666666666666667</v>
      </c>
      <c r="I36" s="113" t="s">
        <v>220</v>
      </c>
      <c r="J36" s="113">
        <v>1.3076923076923077</v>
      </c>
      <c r="K36" s="116">
        <v>302.95652173913044</v>
      </c>
      <c r="L36" s="116">
        <v>388.00000000000006</v>
      </c>
      <c r="M36" s="116">
        <v>388.00000000000006</v>
      </c>
      <c r="N36" s="116">
        <v>290</v>
      </c>
      <c r="O36" s="116">
        <v>398.88888888888891</v>
      </c>
      <c r="P36" s="116" t="s">
        <v>220</v>
      </c>
      <c r="Q36" s="116">
        <v>237.53846153846155</v>
      </c>
      <c r="R36" s="119">
        <v>23</v>
      </c>
      <c r="S36" s="119">
        <v>10</v>
      </c>
      <c r="T36" s="119">
        <v>10</v>
      </c>
      <c r="U36" s="119">
        <v>1</v>
      </c>
      <c r="V36" s="119">
        <v>9</v>
      </c>
      <c r="W36" s="119">
        <v>0</v>
      </c>
      <c r="X36" s="119">
        <v>13</v>
      </c>
      <c r="Y36" s="119">
        <v>79</v>
      </c>
      <c r="Z36" s="119">
        <v>62</v>
      </c>
      <c r="AA36" s="119">
        <v>62</v>
      </c>
      <c r="AB36" s="119">
        <v>20</v>
      </c>
      <c r="AC36" s="119">
        <v>42</v>
      </c>
      <c r="AD36" s="119">
        <v>0</v>
      </c>
      <c r="AE36" s="119">
        <v>17</v>
      </c>
      <c r="AF36" s="128">
        <v>1</v>
      </c>
      <c r="AG36" s="128">
        <v>0.78481012658227844</v>
      </c>
      <c r="AH36" s="128">
        <v>0.78481012658227844</v>
      </c>
      <c r="AI36" s="128">
        <v>0.25316455696202533</v>
      </c>
      <c r="AJ36" s="128">
        <v>0.53164556962025311</v>
      </c>
      <c r="AK36" s="128">
        <v>0</v>
      </c>
      <c r="AL36" s="128">
        <v>0.21518987341772153</v>
      </c>
      <c r="AM36" s="122">
        <v>6.968</v>
      </c>
      <c r="AN36" s="122">
        <v>3.8800000000000003</v>
      </c>
      <c r="AO36" s="122">
        <v>3.8800000000000003</v>
      </c>
      <c r="AP36" s="122">
        <v>0.28999999999999998</v>
      </c>
      <c r="AQ36" s="122">
        <v>3.5900000000000003</v>
      </c>
      <c r="AR36" s="122">
        <v>0</v>
      </c>
      <c r="AS36" s="122">
        <v>3.0880000000000001</v>
      </c>
      <c r="AT36" s="128">
        <v>1</v>
      </c>
      <c r="AU36" s="128">
        <v>0.55683122847301958</v>
      </c>
      <c r="AV36" s="128">
        <v>0.55683122847301958</v>
      </c>
      <c r="AW36" s="128">
        <v>4.1618828932261764E-2</v>
      </c>
      <c r="AX36" s="128">
        <v>0.51521239954075781</v>
      </c>
      <c r="AY36" s="128">
        <v>0</v>
      </c>
      <c r="AZ36" s="128">
        <v>0.44316877152698048</v>
      </c>
      <c r="BA36" s="116">
        <v>88.202531645569621</v>
      </c>
      <c r="BB36" s="116">
        <v>62.580645161290327</v>
      </c>
      <c r="BC36" s="116">
        <v>62.580645161290327</v>
      </c>
      <c r="BD36" s="116">
        <v>14.5</v>
      </c>
      <c r="BE36" s="116">
        <v>85.476190476190482</v>
      </c>
      <c r="BF36" s="116" t="s">
        <v>220</v>
      </c>
      <c r="BG36" s="116">
        <v>181.64705882352942</v>
      </c>
    </row>
    <row r="37" spans="1:59" x14ac:dyDescent="0.45">
      <c r="A37" s="3" t="s">
        <v>217</v>
      </c>
      <c r="B37" s="3" t="s">
        <v>98</v>
      </c>
      <c r="C37" s="3" t="s">
        <v>248</v>
      </c>
      <c r="D37" s="114">
        <v>3.8333333333333335</v>
      </c>
      <c r="E37" s="114">
        <v>8.75</v>
      </c>
      <c r="F37" s="114">
        <v>8.75</v>
      </c>
      <c r="G37" s="114">
        <v>20</v>
      </c>
      <c r="H37" s="114">
        <v>5</v>
      </c>
      <c r="I37" s="114" t="s">
        <v>220</v>
      </c>
      <c r="J37" s="114">
        <v>1.375</v>
      </c>
      <c r="K37" s="117">
        <v>321.66666666666669</v>
      </c>
      <c r="L37" s="117">
        <v>369.5</v>
      </c>
      <c r="M37" s="117">
        <v>369.5</v>
      </c>
      <c r="N37" s="117">
        <v>290</v>
      </c>
      <c r="O37" s="117">
        <v>396</v>
      </c>
      <c r="P37" s="117" t="s">
        <v>220</v>
      </c>
      <c r="Q37" s="117">
        <v>297.75</v>
      </c>
      <c r="R37" s="120">
        <v>12</v>
      </c>
      <c r="S37" s="120">
        <v>4</v>
      </c>
      <c r="T37" s="120">
        <v>4</v>
      </c>
      <c r="U37" s="120">
        <v>1</v>
      </c>
      <c r="V37" s="120">
        <v>3</v>
      </c>
      <c r="W37" s="120">
        <v>0</v>
      </c>
      <c r="X37" s="120">
        <v>8</v>
      </c>
      <c r="Y37" s="120">
        <v>46</v>
      </c>
      <c r="Z37" s="120">
        <v>35</v>
      </c>
      <c r="AA37" s="120">
        <v>35</v>
      </c>
      <c r="AB37" s="120">
        <v>20</v>
      </c>
      <c r="AC37" s="120">
        <v>15</v>
      </c>
      <c r="AD37" s="120">
        <v>0</v>
      </c>
      <c r="AE37" s="120">
        <v>11</v>
      </c>
      <c r="AF37" s="129">
        <v>1</v>
      </c>
      <c r="AG37" s="129">
        <v>0.76086956521739135</v>
      </c>
      <c r="AH37" s="129">
        <v>0.76086956521739135</v>
      </c>
      <c r="AI37" s="129">
        <v>0.43478260869565216</v>
      </c>
      <c r="AJ37" s="129">
        <v>0.32608695652173914</v>
      </c>
      <c r="AK37" s="129">
        <v>0</v>
      </c>
      <c r="AL37" s="129">
        <v>0.2391304347826087</v>
      </c>
      <c r="AM37" s="123">
        <v>3.8600000000000003</v>
      </c>
      <c r="AN37" s="123">
        <v>1.478</v>
      </c>
      <c r="AO37" s="123">
        <v>1.478</v>
      </c>
      <c r="AP37" s="123">
        <v>0.28999999999999998</v>
      </c>
      <c r="AQ37" s="123">
        <v>1.1879999999999999</v>
      </c>
      <c r="AR37" s="123">
        <v>0</v>
      </c>
      <c r="AS37" s="123">
        <v>2.3820000000000001</v>
      </c>
      <c r="AT37" s="129">
        <v>1</v>
      </c>
      <c r="AU37" s="129">
        <v>0.38290155440414503</v>
      </c>
      <c r="AV37" s="129">
        <v>0.38290155440414503</v>
      </c>
      <c r="AW37" s="129">
        <v>7.5129533678756466E-2</v>
      </c>
      <c r="AX37" s="129">
        <v>0.30777202072538856</v>
      </c>
      <c r="AY37" s="129">
        <v>0</v>
      </c>
      <c r="AZ37" s="129">
        <v>0.61709844559585492</v>
      </c>
      <c r="BA37" s="117">
        <v>83.913043478260875</v>
      </c>
      <c r="BB37" s="117">
        <v>42.228571428571428</v>
      </c>
      <c r="BC37" s="117">
        <v>42.228571428571428</v>
      </c>
      <c r="BD37" s="117">
        <v>14.5</v>
      </c>
      <c r="BE37" s="117">
        <v>79.2</v>
      </c>
      <c r="BF37" s="117" t="s">
        <v>220</v>
      </c>
      <c r="BG37" s="117">
        <v>216.54545454545453</v>
      </c>
    </row>
    <row r="38" spans="1:59" x14ac:dyDescent="0.45">
      <c r="A38" s="3" t="s">
        <v>217</v>
      </c>
      <c r="B38" s="3" t="s">
        <v>98</v>
      </c>
      <c r="C38" s="3" t="s">
        <v>249</v>
      </c>
      <c r="D38" s="114">
        <v>2.375</v>
      </c>
      <c r="E38" s="114">
        <v>4.333333333333333</v>
      </c>
      <c r="F38" s="114">
        <v>4.333333333333333</v>
      </c>
      <c r="G38" s="114" t="s">
        <v>220</v>
      </c>
      <c r="H38" s="114">
        <v>4.333333333333333</v>
      </c>
      <c r="I38" s="114" t="s">
        <v>220</v>
      </c>
      <c r="J38" s="114">
        <v>1.2</v>
      </c>
      <c r="K38" s="117">
        <v>289.25</v>
      </c>
      <c r="L38" s="117">
        <v>536</v>
      </c>
      <c r="M38" s="117">
        <v>536</v>
      </c>
      <c r="N38" s="117" t="s">
        <v>220</v>
      </c>
      <c r="O38" s="117">
        <v>536</v>
      </c>
      <c r="P38" s="117" t="s">
        <v>220</v>
      </c>
      <c r="Q38" s="117">
        <v>141.19999999999999</v>
      </c>
      <c r="R38" s="120">
        <v>8</v>
      </c>
      <c r="S38" s="120">
        <v>3</v>
      </c>
      <c r="T38" s="120">
        <v>3</v>
      </c>
      <c r="U38" s="120">
        <v>0</v>
      </c>
      <c r="V38" s="120">
        <v>3</v>
      </c>
      <c r="W38" s="120">
        <v>0</v>
      </c>
      <c r="X38" s="120">
        <v>5</v>
      </c>
      <c r="Y38" s="120">
        <v>19</v>
      </c>
      <c r="Z38" s="120">
        <v>13</v>
      </c>
      <c r="AA38" s="120">
        <v>13</v>
      </c>
      <c r="AB38" s="120">
        <v>0</v>
      </c>
      <c r="AC38" s="120">
        <v>13</v>
      </c>
      <c r="AD38" s="120">
        <v>0</v>
      </c>
      <c r="AE38" s="120">
        <v>6</v>
      </c>
      <c r="AF38" s="129">
        <v>1</v>
      </c>
      <c r="AG38" s="129">
        <v>0.68421052631578949</v>
      </c>
      <c r="AH38" s="129">
        <v>0.68421052631578949</v>
      </c>
      <c r="AI38" s="129">
        <v>0</v>
      </c>
      <c r="AJ38" s="129">
        <v>0.68421052631578949</v>
      </c>
      <c r="AK38" s="129">
        <v>0</v>
      </c>
      <c r="AL38" s="129">
        <v>0.31578947368421051</v>
      </c>
      <c r="AM38" s="123">
        <v>2.3140000000000001</v>
      </c>
      <c r="AN38" s="123">
        <v>1.6080000000000001</v>
      </c>
      <c r="AO38" s="123">
        <v>1.6080000000000001</v>
      </c>
      <c r="AP38" s="123">
        <v>0</v>
      </c>
      <c r="AQ38" s="123">
        <v>1.6080000000000001</v>
      </c>
      <c r="AR38" s="123">
        <v>0</v>
      </c>
      <c r="AS38" s="123">
        <v>0.70599999999999996</v>
      </c>
      <c r="AT38" s="129">
        <v>1</v>
      </c>
      <c r="AU38" s="129">
        <v>0.69490060501296458</v>
      </c>
      <c r="AV38" s="129">
        <v>0.69490060501296458</v>
      </c>
      <c r="AW38" s="129">
        <v>0</v>
      </c>
      <c r="AX38" s="129">
        <v>0.69490060501296458</v>
      </c>
      <c r="AY38" s="129">
        <v>0</v>
      </c>
      <c r="AZ38" s="129">
        <v>0.30509939498703542</v>
      </c>
      <c r="BA38" s="117">
        <v>121.78947368421052</v>
      </c>
      <c r="BB38" s="117">
        <v>123.69230769230769</v>
      </c>
      <c r="BC38" s="117">
        <v>123.69230769230769</v>
      </c>
      <c r="BD38" s="117" t="s">
        <v>220</v>
      </c>
      <c r="BE38" s="117">
        <v>123.69230769230769</v>
      </c>
      <c r="BF38" s="117" t="s">
        <v>220</v>
      </c>
      <c r="BG38" s="117">
        <v>117.66666666666667</v>
      </c>
    </row>
    <row r="39" spans="1:59" x14ac:dyDescent="0.45">
      <c r="A39" s="3" t="s">
        <v>217</v>
      </c>
      <c r="B39" s="3" t="s">
        <v>98</v>
      </c>
      <c r="C39" s="3" t="s">
        <v>250</v>
      </c>
      <c r="D39" s="114">
        <v>5</v>
      </c>
      <c r="E39" s="114">
        <v>5</v>
      </c>
      <c r="F39" s="114">
        <v>5</v>
      </c>
      <c r="G39" s="114" t="s">
        <v>220</v>
      </c>
      <c r="H39" s="114">
        <v>5</v>
      </c>
      <c r="I39" s="114" t="s">
        <v>220</v>
      </c>
      <c r="J39" s="114" t="s">
        <v>220</v>
      </c>
      <c r="K39" s="117">
        <v>391</v>
      </c>
      <c r="L39" s="117">
        <v>391</v>
      </c>
      <c r="M39" s="117">
        <v>391</v>
      </c>
      <c r="N39" s="117" t="s">
        <v>220</v>
      </c>
      <c r="O39" s="117">
        <v>391</v>
      </c>
      <c r="P39" s="117" t="s">
        <v>220</v>
      </c>
      <c r="Q39" s="117" t="s">
        <v>220</v>
      </c>
      <c r="R39" s="120">
        <v>1</v>
      </c>
      <c r="S39" s="120">
        <v>1</v>
      </c>
      <c r="T39" s="120">
        <v>1</v>
      </c>
      <c r="U39" s="120">
        <v>0</v>
      </c>
      <c r="V39" s="120">
        <v>1</v>
      </c>
      <c r="W39" s="120">
        <v>0</v>
      </c>
      <c r="X39" s="120">
        <v>0</v>
      </c>
      <c r="Y39" s="120">
        <v>5</v>
      </c>
      <c r="Z39" s="120">
        <v>5</v>
      </c>
      <c r="AA39" s="120">
        <v>5</v>
      </c>
      <c r="AB39" s="120">
        <v>0</v>
      </c>
      <c r="AC39" s="120">
        <v>5</v>
      </c>
      <c r="AD39" s="120">
        <v>0</v>
      </c>
      <c r="AE39" s="120">
        <v>0</v>
      </c>
      <c r="AF39" s="129">
        <v>1</v>
      </c>
      <c r="AG39" s="129">
        <v>1</v>
      </c>
      <c r="AH39" s="129">
        <v>1</v>
      </c>
      <c r="AI39" s="129">
        <v>0</v>
      </c>
      <c r="AJ39" s="129">
        <v>1</v>
      </c>
      <c r="AK39" s="129">
        <v>0</v>
      </c>
      <c r="AL39" s="129">
        <v>0</v>
      </c>
      <c r="AM39" s="123">
        <v>0.39100000000000001</v>
      </c>
      <c r="AN39" s="123">
        <v>0.39100000000000001</v>
      </c>
      <c r="AO39" s="123">
        <v>0.39100000000000001</v>
      </c>
      <c r="AP39" s="123">
        <v>0</v>
      </c>
      <c r="AQ39" s="123">
        <v>0.39100000000000001</v>
      </c>
      <c r="AR39" s="123">
        <v>0</v>
      </c>
      <c r="AS39" s="123">
        <v>0</v>
      </c>
      <c r="AT39" s="129">
        <v>1</v>
      </c>
      <c r="AU39" s="129">
        <v>1</v>
      </c>
      <c r="AV39" s="129">
        <v>1</v>
      </c>
      <c r="AW39" s="129">
        <v>0</v>
      </c>
      <c r="AX39" s="129">
        <v>1</v>
      </c>
      <c r="AY39" s="129">
        <v>0</v>
      </c>
      <c r="AZ39" s="129">
        <v>0</v>
      </c>
      <c r="BA39" s="117">
        <v>78.2</v>
      </c>
      <c r="BB39" s="117">
        <v>78.2</v>
      </c>
      <c r="BC39" s="117">
        <v>78.2</v>
      </c>
      <c r="BD39" s="117" t="s">
        <v>220</v>
      </c>
      <c r="BE39" s="117">
        <v>78.2</v>
      </c>
      <c r="BF39" s="117" t="s">
        <v>220</v>
      </c>
      <c r="BG39" s="117" t="s">
        <v>220</v>
      </c>
    </row>
    <row r="40" spans="1:59" x14ac:dyDescent="0.45">
      <c r="A40" s="3" t="s">
        <v>217</v>
      </c>
      <c r="B40" s="3" t="s">
        <v>98</v>
      </c>
      <c r="C40" s="3" t="s">
        <v>251</v>
      </c>
      <c r="D40" s="114">
        <v>4.5</v>
      </c>
      <c r="E40" s="114">
        <v>4.5</v>
      </c>
      <c r="F40" s="114">
        <v>4.5</v>
      </c>
      <c r="G40" s="114" t="s">
        <v>220</v>
      </c>
      <c r="H40" s="114">
        <v>4.5</v>
      </c>
      <c r="I40" s="114" t="s">
        <v>220</v>
      </c>
      <c r="J40" s="114" t="s">
        <v>220</v>
      </c>
      <c r="K40" s="117">
        <v>201.5</v>
      </c>
      <c r="L40" s="117">
        <v>201.5</v>
      </c>
      <c r="M40" s="117">
        <v>201.5</v>
      </c>
      <c r="N40" s="117" t="s">
        <v>220</v>
      </c>
      <c r="O40" s="117">
        <v>201.5</v>
      </c>
      <c r="P40" s="117" t="s">
        <v>220</v>
      </c>
      <c r="Q40" s="117" t="s">
        <v>220</v>
      </c>
      <c r="R40" s="120">
        <v>2</v>
      </c>
      <c r="S40" s="120">
        <v>2</v>
      </c>
      <c r="T40" s="120">
        <v>2</v>
      </c>
      <c r="U40" s="120">
        <v>0</v>
      </c>
      <c r="V40" s="120">
        <v>2</v>
      </c>
      <c r="W40" s="120">
        <v>0</v>
      </c>
      <c r="X40" s="120">
        <v>0</v>
      </c>
      <c r="Y40" s="120">
        <v>9</v>
      </c>
      <c r="Z40" s="120">
        <v>9</v>
      </c>
      <c r="AA40" s="120">
        <v>9</v>
      </c>
      <c r="AB40" s="120">
        <v>0</v>
      </c>
      <c r="AC40" s="120">
        <v>9</v>
      </c>
      <c r="AD40" s="120">
        <v>0</v>
      </c>
      <c r="AE40" s="120">
        <v>0</v>
      </c>
      <c r="AF40" s="129">
        <v>1</v>
      </c>
      <c r="AG40" s="129">
        <v>1</v>
      </c>
      <c r="AH40" s="129">
        <v>1</v>
      </c>
      <c r="AI40" s="129">
        <v>0</v>
      </c>
      <c r="AJ40" s="129">
        <v>1</v>
      </c>
      <c r="AK40" s="129">
        <v>0</v>
      </c>
      <c r="AL40" s="129">
        <v>0</v>
      </c>
      <c r="AM40" s="123">
        <v>0.40300000000000002</v>
      </c>
      <c r="AN40" s="123">
        <v>0.40300000000000002</v>
      </c>
      <c r="AO40" s="123">
        <v>0.40300000000000002</v>
      </c>
      <c r="AP40" s="123">
        <v>0</v>
      </c>
      <c r="AQ40" s="123">
        <v>0.40300000000000002</v>
      </c>
      <c r="AR40" s="123">
        <v>0</v>
      </c>
      <c r="AS40" s="123">
        <v>0</v>
      </c>
      <c r="AT40" s="129">
        <v>1</v>
      </c>
      <c r="AU40" s="129">
        <v>1</v>
      </c>
      <c r="AV40" s="129">
        <v>1</v>
      </c>
      <c r="AW40" s="129">
        <v>0</v>
      </c>
      <c r="AX40" s="129">
        <v>1</v>
      </c>
      <c r="AY40" s="129">
        <v>0</v>
      </c>
      <c r="AZ40" s="129">
        <v>0</v>
      </c>
      <c r="BA40" s="117">
        <v>44.777777777777779</v>
      </c>
      <c r="BB40" s="117">
        <v>44.777777777777779</v>
      </c>
      <c r="BC40" s="117">
        <v>44.777777777777779</v>
      </c>
      <c r="BD40" s="117" t="s">
        <v>220</v>
      </c>
      <c r="BE40" s="117">
        <v>44.777777777777779</v>
      </c>
      <c r="BF40" s="117" t="s">
        <v>220</v>
      </c>
      <c r="BG40" s="117" t="s">
        <v>220</v>
      </c>
    </row>
    <row r="41" spans="1:59" x14ac:dyDescent="0.45">
      <c r="A41" s="2" t="s">
        <v>215</v>
      </c>
      <c r="B41" s="2" t="s">
        <v>99</v>
      </c>
      <c r="C41" s="2" t="s">
        <v>252</v>
      </c>
      <c r="D41" s="113">
        <v>4.9393939393939394</v>
      </c>
      <c r="E41" s="113">
        <v>9.7142857142857135</v>
      </c>
      <c r="F41" s="113">
        <v>12.666666666666666</v>
      </c>
      <c r="G41" s="113">
        <v>31</v>
      </c>
      <c r="H41" s="113">
        <v>7.4285714285714288</v>
      </c>
      <c r="I41" s="113">
        <v>4.4000000000000004</v>
      </c>
      <c r="J41" s="113">
        <v>1.4210526315789473</v>
      </c>
      <c r="K41" s="116">
        <v>424.24242424242419</v>
      </c>
      <c r="L41" s="116">
        <v>575.35714285714289</v>
      </c>
      <c r="M41" s="116">
        <v>705.11111111111109</v>
      </c>
      <c r="N41" s="116">
        <v>792</v>
      </c>
      <c r="O41" s="116">
        <v>680.28571428571433</v>
      </c>
      <c r="P41" s="116">
        <v>341.8</v>
      </c>
      <c r="Q41" s="116">
        <v>312.89473684210526</v>
      </c>
      <c r="R41" s="119">
        <v>33</v>
      </c>
      <c r="S41" s="119">
        <v>14</v>
      </c>
      <c r="T41" s="119">
        <v>9</v>
      </c>
      <c r="U41" s="119">
        <v>2</v>
      </c>
      <c r="V41" s="119">
        <v>7</v>
      </c>
      <c r="W41" s="119">
        <v>5</v>
      </c>
      <c r="X41" s="119">
        <v>19</v>
      </c>
      <c r="Y41" s="119">
        <v>163</v>
      </c>
      <c r="Z41" s="119">
        <v>136</v>
      </c>
      <c r="AA41" s="119">
        <v>114</v>
      </c>
      <c r="AB41" s="119">
        <v>62</v>
      </c>
      <c r="AC41" s="119">
        <v>52</v>
      </c>
      <c r="AD41" s="119">
        <v>22</v>
      </c>
      <c r="AE41" s="119">
        <v>27</v>
      </c>
      <c r="AF41" s="128">
        <v>1</v>
      </c>
      <c r="AG41" s="128">
        <v>0.83435582822085885</v>
      </c>
      <c r="AH41" s="128">
        <v>0.69938650306748462</v>
      </c>
      <c r="AI41" s="128">
        <v>0.38036809815950923</v>
      </c>
      <c r="AJ41" s="128">
        <v>0.31901840490797545</v>
      </c>
      <c r="AK41" s="128">
        <v>0.13496932515337423</v>
      </c>
      <c r="AL41" s="128">
        <v>0.16564417177914109</v>
      </c>
      <c r="AM41" s="122">
        <v>13.999999999999998</v>
      </c>
      <c r="AN41" s="122">
        <v>8.0549999999999997</v>
      </c>
      <c r="AO41" s="122">
        <v>6.3460000000000001</v>
      </c>
      <c r="AP41" s="122">
        <v>1.5840000000000001</v>
      </c>
      <c r="AQ41" s="122">
        <v>4.7620000000000005</v>
      </c>
      <c r="AR41" s="122">
        <v>1.7090000000000001</v>
      </c>
      <c r="AS41" s="122">
        <v>5.9450000000000003</v>
      </c>
      <c r="AT41" s="128">
        <v>1</v>
      </c>
      <c r="AU41" s="128">
        <v>0.5753571428571429</v>
      </c>
      <c r="AV41" s="128">
        <v>0.45328571428571435</v>
      </c>
      <c r="AW41" s="128">
        <v>0.11314285714285716</v>
      </c>
      <c r="AX41" s="128">
        <v>0.34014285714285719</v>
      </c>
      <c r="AY41" s="128">
        <v>0.12207142857142859</v>
      </c>
      <c r="AZ41" s="128">
        <v>0.42464285714285721</v>
      </c>
      <c r="BA41" s="116">
        <v>85.889570552147234</v>
      </c>
      <c r="BB41" s="116">
        <v>59.227941176470587</v>
      </c>
      <c r="BC41" s="116">
        <v>55.666666666666664</v>
      </c>
      <c r="BD41" s="116">
        <v>25.548387096774192</v>
      </c>
      <c r="BE41" s="116">
        <v>91.57692307692308</v>
      </c>
      <c r="BF41" s="116">
        <v>77.681818181818187</v>
      </c>
      <c r="BG41" s="116">
        <v>220.18518518518519</v>
      </c>
    </row>
    <row r="42" spans="1:59" x14ac:dyDescent="0.45">
      <c r="A42" s="3" t="s">
        <v>217</v>
      </c>
      <c r="B42" s="3" t="s">
        <v>99</v>
      </c>
      <c r="C42" s="3" t="s">
        <v>253</v>
      </c>
      <c r="D42" s="114">
        <v>0.66666666666666663</v>
      </c>
      <c r="E42" s="114">
        <v>0</v>
      </c>
      <c r="F42" s="114" t="s">
        <v>220</v>
      </c>
      <c r="G42" s="114" t="s">
        <v>220</v>
      </c>
      <c r="H42" s="114" t="s">
        <v>220</v>
      </c>
      <c r="I42" s="114">
        <v>0</v>
      </c>
      <c r="J42" s="114">
        <v>1</v>
      </c>
      <c r="K42" s="117">
        <v>109.33333333333333</v>
      </c>
      <c r="L42" s="117">
        <v>0</v>
      </c>
      <c r="M42" s="117" t="s">
        <v>220</v>
      </c>
      <c r="N42" s="117" t="s">
        <v>220</v>
      </c>
      <c r="O42" s="117" t="s">
        <v>220</v>
      </c>
      <c r="P42" s="117">
        <v>0</v>
      </c>
      <c r="Q42" s="117">
        <v>164</v>
      </c>
      <c r="R42" s="120">
        <v>3</v>
      </c>
      <c r="S42" s="120">
        <v>1</v>
      </c>
      <c r="T42" s="120">
        <v>0</v>
      </c>
      <c r="U42" s="120">
        <v>0</v>
      </c>
      <c r="V42" s="120">
        <v>0</v>
      </c>
      <c r="W42" s="120">
        <v>1</v>
      </c>
      <c r="X42" s="120">
        <v>2</v>
      </c>
      <c r="Y42" s="120">
        <v>2</v>
      </c>
      <c r="Z42" s="120">
        <v>0</v>
      </c>
      <c r="AA42" s="120">
        <v>0</v>
      </c>
      <c r="AB42" s="120">
        <v>0</v>
      </c>
      <c r="AC42" s="120">
        <v>0</v>
      </c>
      <c r="AD42" s="120">
        <v>0</v>
      </c>
      <c r="AE42" s="120">
        <v>2</v>
      </c>
      <c r="AF42" s="129">
        <v>1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29">
        <v>1</v>
      </c>
      <c r="AM42" s="123">
        <v>0.32800000000000001</v>
      </c>
      <c r="AN42" s="123">
        <v>0</v>
      </c>
      <c r="AO42" s="123">
        <v>0</v>
      </c>
      <c r="AP42" s="123">
        <v>0</v>
      </c>
      <c r="AQ42" s="123">
        <v>0</v>
      </c>
      <c r="AR42" s="123">
        <v>0</v>
      </c>
      <c r="AS42" s="123">
        <v>0.32800000000000001</v>
      </c>
      <c r="AT42" s="129">
        <v>1</v>
      </c>
      <c r="AU42" s="129">
        <v>0</v>
      </c>
      <c r="AV42" s="129">
        <v>0</v>
      </c>
      <c r="AW42" s="129">
        <v>0</v>
      </c>
      <c r="AX42" s="129">
        <v>0</v>
      </c>
      <c r="AY42" s="129">
        <v>0</v>
      </c>
      <c r="AZ42" s="129">
        <v>1</v>
      </c>
      <c r="BA42" s="117">
        <v>164</v>
      </c>
      <c r="BB42" s="117" t="s">
        <v>220</v>
      </c>
      <c r="BC42" s="117" t="s">
        <v>220</v>
      </c>
      <c r="BD42" s="117" t="s">
        <v>220</v>
      </c>
      <c r="BE42" s="117" t="s">
        <v>220</v>
      </c>
      <c r="BF42" s="117" t="s">
        <v>220</v>
      </c>
      <c r="BG42" s="117">
        <v>164</v>
      </c>
    </row>
    <row r="43" spans="1:59" x14ac:dyDescent="0.45">
      <c r="A43" s="3" t="s">
        <v>217</v>
      </c>
      <c r="B43" s="3" t="s">
        <v>99</v>
      </c>
      <c r="C43" s="3" t="s">
        <v>254</v>
      </c>
      <c r="D43" s="114">
        <v>6.1818181818181817</v>
      </c>
      <c r="E43" s="114">
        <v>11.8</v>
      </c>
      <c r="F43" s="114">
        <v>16</v>
      </c>
      <c r="G43" s="114">
        <v>31</v>
      </c>
      <c r="H43" s="114">
        <v>8.5</v>
      </c>
      <c r="I43" s="114">
        <v>5.5</v>
      </c>
      <c r="J43" s="114">
        <v>1.5</v>
      </c>
      <c r="K43" s="117">
        <v>478.36363636363637</v>
      </c>
      <c r="L43" s="117">
        <v>666.8</v>
      </c>
      <c r="M43" s="117">
        <v>826.5</v>
      </c>
      <c r="N43" s="117">
        <v>792</v>
      </c>
      <c r="O43" s="117">
        <v>843.75</v>
      </c>
      <c r="P43" s="117">
        <v>427.25</v>
      </c>
      <c r="Q43" s="117">
        <v>321.33333333333331</v>
      </c>
      <c r="R43" s="120">
        <v>22</v>
      </c>
      <c r="S43" s="120">
        <v>10</v>
      </c>
      <c r="T43" s="120">
        <v>6</v>
      </c>
      <c r="U43" s="120">
        <v>2</v>
      </c>
      <c r="V43" s="120">
        <v>4</v>
      </c>
      <c r="W43" s="120">
        <v>4</v>
      </c>
      <c r="X43" s="120">
        <v>12</v>
      </c>
      <c r="Y43" s="120">
        <v>136</v>
      </c>
      <c r="Z43" s="120">
        <v>118</v>
      </c>
      <c r="AA43" s="120">
        <v>96</v>
      </c>
      <c r="AB43" s="120">
        <v>62</v>
      </c>
      <c r="AC43" s="120">
        <v>34</v>
      </c>
      <c r="AD43" s="120">
        <v>22</v>
      </c>
      <c r="AE43" s="120">
        <v>18</v>
      </c>
      <c r="AF43" s="129">
        <v>1</v>
      </c>
      <c r="AG43" s="129">
        <v>0.86764705882352944</v>
      </c>
      <c r="AH43" s="129">
        <v>0.70588235294117652</v>
      </c>
      <c r="AI43" s="129">
        <v>0.45588235294117646</v>
      </c>
      <c r="AJ43" s="129">
        <v>0.25</v>
      </c>
      <c r="AK43" s="129">
        <v>0.16176470588235295</v>
      </c>
      <c r="AL43" s="129">
        <v>0.13235294117647059</v>
      </c>
      <c r="AM43" s="123">
        <v>10.523999999999999</v>
      </c>
      <c r="AN43" s="123">
        <v>6.6679999999999993</v>
      </c>
      <c r="AO43" s="123">
        <v>4.9589999999999996</v>
      </c>
      <c r="AP43" s="123">
        <v>1.5840000000000001</v>
      </c>
      <c r="AQ43" s="123">
        <v>3.375</v>
      </c>
      <c r="AR43" s="123">
        <v>1.7090000000000001</v>
      </c>
      <c r="AS43" s="123">
        <v>3.8559999999999999</v>
      </c>
      <c r="AT43" s="129">
        <v>1</v>
      </c>
      <c r="AU43" s="129">
        <v>0.6335993918662105</v>
      </c>
      <c r="AV43" s="129">
        <v>0.47120866590649946</v>
      </c>
      <c r="AW43" s="129">
        <v>0.15051311288483468</v>
      </c>
      <c r="AX43" s="129">
        <v>0.3206955530216648</v>
      </c>
      <c r="AY43" s="129">
        <v>0.16239072595971116</v>
      </c>
      <c r="AZ43" s="129">
        <v>0.36640060813378944</v>
      </c>
      <c r="BA43" s="117">
        <v>77.382352941176464</v>
      </c>
      <c r="BB43" s="117">
        <v>56.508474576271176</v>
      </c>
      <c r="BC43" s="117">
        <v>51.65625</v>
      </c>
      <c r="BD43" s="117">
        <v>25.548387096774192</v>
      </c>
      <c r="BE43" s="117">
        <v>99.264705882352942</v>
      </c>
      <c r="BF43" s="117">
        <v>77.681818181818187</v>
      </c>
      <c r="BG43" s="117">
        <v>214.22222222222223</v>
      </c>
    </row>
    <row r="44" spans="1:59" x14ac:dyDescent="0.45">
      <c r="A44" s="3" t="s">
        <v>217</v>
      </c>
      <c r="B44" s="3" t="s">
        <v>99</v>
      </c>
      <c r="C44" s="3" t="s">
        <v>255</v>
      </c>
      <c r="D44" s="114">
        <v>3</v>
      </c>
      <c r="E44" s="114">
        <v>7</v>
      </c>
      <c r="F44" s="114">
        <v>7</v>
      </c>
      <c r="G44" s="114" t="s">
        <v>220</v>
      </c>
      <c r="H44" s="114">
        <v>7</v>
      </c>
      <c r="I44" s="114" t="s">
        <v>220</v>
      </c>
      <c r="J44" s="114">
        <v>1.6666666666666667</v>
      </c>
      <c r="K44" s="117">
        <v>436.75</v>
      </c>
      <c r="L44" s="117">
        <v>540</v>
      </c>
      <c r="M44" s="117">
        <v>540</v>
      </c>
      <c r="N44" s="117" t="s">
        <v>220</v>
      </c>
      <c r="O44" s="117">
        <v>540</v>
      </c>
      <c r="P44" s="117" t="s">
        <v>220</v>
      </c>
      <c r="Q44" s="117">
        <v>402.33333333333331</v>
      </c>
      <c r="R44" s="120">
        <v>4</v>
      </c>
      <c r="S44" s="120">
        <v>1</v>
      </c>
      <c r="T44" s="120">
        <v>1</v>
      </c>
      <c r="U44" s="120">
        <v>0</v>
      </c>
      <c r="V44" s="120">
        <v>1</v>
      </c>
      <c r="W44" s="120">
        <v>0</v>
      </c>
      <c r="X44" s="120">
        <v>3</v>
      </c>
      <c r="Y44" s="120">
        <v>12</v>
      </c>
      <c r="Z44" s="120">
        <v>7</v>
      </c>
      <c r="AA44" s="120">
        <v>7</v>
      </c>
      <c r="AB44" s="120">
        <v>0</v>
      </c>
      <c r="AC44" s="120">
        <v>7</v>
      </c>
      <c r="AD44" s="120">
        <v>0</v>
      </c>
      <c r="AE44" s="120">
        <v>5</v>
      </c>
      <c r="AF44" s="129">
        <v>1</v>
      </c>
      <c r="AG44" s="129">
        <v>0.58333333333333337</v>
      </c>
      <c r="AH44" s="129">
        <v>0.58333333333333337</v>
      </c>
      <c r="AI44" s="129">
        <v>0</v>
      </c>
      <c r="AJ44" s="129">
        <v>0.58333333333333337</v>
      </c>
      <c r="AK44" s="129">
        <v>0</v>
      </c>
      <c r="AL44" s="129">
        <v>0.41666666666666669</v>
      </c>
      <c r="AM44" s="123">
        <v>1.7470000000000001</v>
      </c>
      <c r="AN44" s="123">
        <v>0.54</v>
      </c>
      <c r="AO44" s="123">
        <v>0.54</v>
      </c>
      <c r="AP44" s="123">
        <v>0</v>
      </c>
      <c r="AQ44" s="123">
        <v>0.54</v>
      </c>
      <c r="AR44" s="123">
        <v>0</v>
      </c>
      <c r="AS44" s="123">
        <v>1.2070000000000001</v>
      </c>
      <c r="AT44" s="129">
        <v>1</v>
      </c>
      <c r="AU44" s="129">
        <v>0.30910131654264456</v>
      </c>
      <c r="AV44" s="129">
        <v>0.30910131654264456</v>
      </c>
      <c r="AW44" s="129">
        <v>0</v>
      </c>
      <c r="AX44" s="129">
        <v>0.30910131654264456</v>
      </c>
      <c r="AY44" s="129">
        <v>0</v>
      </c>
      <c r="AZ44" s="129">
        <v>0.6908986834573555</v>
      </c>
      <c r="BA44" s="117">
        <v>145.58333333333334</v>
      </c>
      <c r="BB44" s="117">
        <v>77.142857142857139</v>
      </c>
      <c r="BC44" s="117">
        <v>77.142857142857139</v>
      </c>
      <c r="BD44" s="117" t="s">
        <v>220</v>
      </c>
      <c r="BE44" s="117">
        <v>77.142857142857139</v>
      </c>
      <c r="BF44" s="117" t="s">
        <v>220</v>
      </c>
      <c r="BG44" s="117">
        <v>241.4</v>
      </c>
    </row>
    <row r="45" spans="1:59" x14ac:dyDescent="0.45">
      <c r="A45" s="3" t="s">
        <v>217</v>
      </c>
      <c r="B45" s="3" t="s">
        <v>99</v>
      </c>
      <c r="C45" s="3" t="s">
        <v>256</v>
      </c>
      <c r="D45" s="114">
        <v>3.25</v>
      </c>
      <c r="E45" s="114">
        <v>5.5</v>
      </c>
      <c r="F45" s="114">
        <v>5.5</v>
      </c>
      <c r="G45" s="114" t="s">
        <v>220</v>
      </c>
      <c r="H45" s="114">
        <v>5.5</v>
      </c>
      <c r="I45" s="114" t="s">
        <v>220</v>
      </c>
      <c r="J45" s="114">
        <v>1</v>
      </c>
      <c r="K45" s="117">
        <v>350.25</v>
      </c>
      <c r="L45" s="117">
        <v>423.5</v>
      </c>
      <c r="M45" s="117">
        <v>423.5</v>
      </c>
      <c r="N45" s="117" t="s">
        <v>220</v>
      </c>
      <c r="O45" s="117">
        <v>423.5</v>
      </c>
      <c r="P45" s="117" t="s">
        <v>220</v>
      </c>
      <c r="Q45" s="117">
        <v>277</v>
      </c>
      <c r="R45" s="120">
        <v>4</v>
      </c>
      <c r="S45" s="120">
        <v>2</v>
      </c>
      <c r="T45" s="120">
        <v>2</v>
      </c>
      <c r="U45" s="120">
        <v>0</v>
      </c>
      <c r="V45" s="120">
        <v>2</v>
      </c>
      <c r="W45" s="120">
        <v>0</v>
      </c>
      <c r="X45" s="120">
        <v>2</v>
      </c>
      <c r="Y45" s="120">
        <v>13</v>
      </c>
      <c r="Z45" s="120">
        <v>11</v>
      </c>
      <c r="AA45" s="120">
        <v>11</v>
      </c>
      <c r="AB45" s="120">
        <v>0</v>
      </c>
      <c r="AC45" s="120">
        <v>11</v>
      </c>
      <c r="AD45" s="120">
        <v>0</v>
      </c>
      <c r="AE45" s="120">
        <v>2</v>
      </c>
      <c r="AF45" s="129">
        <v>1</v>
      </c>
      <c r="AG45" s="129">
        <v>0.84615384615384615</v>
      </c>
      <c r="AH45" s="129">
        <v>0.84615384615384615</v>
      </c>
      <c r="AI45" s="129">
        <v>0</v>
      </c>
      <c r="AJ45" s="129">
        <v>0.84615384615384615</v>
      </c>
      <c r="AK45" s="129">
        <v>0</v>
      </c>
      <c r="AL45" s="129">
        <v>0.15384615384615385</v>
      </c>
      <c r="AM45" s="123">
        <v>1.401</v>
      </c>
      <c r="AN45" s="123">
        <v>0.84699999999999998</v>
      </c>
      <c r="AO45" s="123">
        <v>0.84699999999999998</v>
      </c>
      <c r="AP45" s="123">
        <v>0</v>
      </c>
      <c r="AQ45" s="123">
        <v>0.84699999999999998</v>
      </c>
      <c r="AR45" s="123">
        <v>0</v>
      </c>
      <c r="AS45" s="123">
        <v>0.55400000000000005</v>
      </c>
      <c r="AT45" s="129">
        <v>1</v>
      </c>
      <c r="AU45" s="129">
        <v>0.60456816559600279</v>
      </c>
      <c r="AV45" s="129">
        <v>0.60456816559600279</v>
      </c>
      <c r="AW45" s="129">
        <v>0</v>
      </c>
      <c r="AX45" s="129">
        <v>0.60456816559600279</v>
      </c>
      <c r="AY45" s="129">
        <v>0</v>
      </c>
      <c r="AZ45" s="129">
        <v>0.39543183440399715</v>
      </c>
      <c r="BA45" s="117">
        <v>107.76923076923077</v>
      </c>
      <c r="BB45" s="117">
        <v>77</v>
      </c>
      <c r="BC45" s="117">
        <v>77</v>
      </c>
      <c r="BD45" s="117" t="s">
        <v>220</v>
      </c>
      <c r="BE45" s="117">
        <v>77</v>
      </c>
      <c r="BF45" s="117" t="s">
        <v>220</v>
      </c>
      <c r="BG45" s="117">
        <v>277</v>
      </c>
    </row>
    <row r="46" spans="1:59" x14ac:dyDescent="0.45">
      <c r="A46" s="2" t="s">
        <v>215</v>
      </c>
      <c r="B46" s="2" t="s">
        <v>100</v>
      </c>
      <c r="C46" s="2" t="s">
        <v>257</v>
      </c>
      <c r="D46" s="113">
        <v>3.1428571428571428</v>
      </c>
      <c r="E46" s="113">
        <v>4</v>
      </c>
      <c r="F46" s="113">
        <v>7.25</v>
      </c>
      <c r="G46" s="113">
        <v>8</v>
      </c>
      <c r="H46" s="113">
        <v>7</v>
      </c>
      <c r="I46" s="113">
        <v>2.8181818181818183</v>
      </c>
      <c r="J46" s="113">
        <v>1</v>
      </c>
      <c r="K46" s="116">
        <v>234.00000000000006</v>
      </c>
      <c r="L46" s="116">
        <v>239</v>
      </c>
      <c r="M46" s="116">
        <v>470.00000000000006</v>
      </c>
      <c r="N46" s="116">
        <v>736</v>
      </c>
      <c r="O46" s="116">
        <v>381.33333333333343</v>
      </c>
      <c r="P46" s="116">
        <v>155</v>
      </c>
      <c r="Q46" s="116">
        <v>221.5</v>
      </c>
      <c r="R46" s="119">
        <v>21</v>
      </c>
      <c r="S46" s="119">
        <v>15</v>
      </c>
      <c r="T46" s="119">
        <v>4</v>
      </c>
      <c r="U46" s="119">
        <v>1</v>
      </c>
      <c r="V46" s="119">
        <v>3</v>
      </c>
      <c r="W46" s="119">
        <v>11</v>
      </c>
      <c r="X46" s="119">
        <v>6</v>
      </c>
      <c r="Y46" s="119">
        <v>66</v>
      </c>
      <c r="Z46" s="119">
        <v>60</v>
      </c>
      <c r="AA46" s="119">
        <v>29</v>
      </c>
      <c r="AB46" s="119">
        <v>8</v>
      </c>
      <c r="AC46" s="119">
        <v>21</v>
      </c>
      <c r="AD46" s="119">
        <v>31</v>
      </c>
      <c r="AE46" s="119">
        <v>6</v>
      </c>
      <c r="AF46" s="128">
        <v>1</v>
      </c>
      <c r="AG46" s="128">
        <v>0.90909090909090906</v>
      </c>
      <c r="AH46" s="128">
        <v>0.43939393939393939</v>
      </c>
      <c r="AI46" s="128">
        <v>0.12121212121212122</v>
      </c>
      <c r="AJ46" s="128">
        <v>0.31818181818181818</v>
      </c>
      <c r="AK46" s="128">
        <v>0.46969696969696972</v>
      </c>
      <c r="AL46" s="128">
        <v>9.0909090909090912E-2</v>
      </c>
      <c r="AM46" s="122">
        <v>4.9140000000000006</v>
      </c>
      <c r="AN46" s="122">
        <v>3.585</v>
      </c>
      <c r="AO46" s="122">
        <v>1.8800000000000001</v>
      </c>
      <c r="AP46" s="122">
        <v>0.73599999999999999</v>
      </c>
      <c r="AQ46" s="122">
        <v>1.1440000000000001</v>
      </c>
      <c r="AR46" s="122">
        <v>1.7050000000000001</v>
      </c>
      <c r="AS46" s="122">
        <v>1.329</v>
      </c>
      <c r="AT46" s="128">
        <v>1</v>
      </c>
      <c r="AU46" s="128">
        <v>0.7295482295482294</v>
      </c>
      <c r="AV46" s="128">
        <v>0.38258038258038257</v>
      </c>
      <c r="AW46" s="128">
        <v>0.14977614977614975</v>
      </c>
      <c r="AX46" s="128">
        <v>0.23280423280423279</v>
      </c>
      <c r="AY46" s="128">
        <v>0.34696784696784694</v>
      </c>
      <c r="AZ46" s="128">
        <v>0.27045177045177043</v>
      </c>
      <c r="BA46" s="116">
        <v>74.454545454545467</v>
      </c>
      <c r="BB46" s="116">
        <v>59.75</v>
      </c>
      <c r="BC46" s="116">
        <v>64.827586206896555</v>
      </c>
      <c r="BD46" s="116">
        <v>92</v>
      </c>
      <c r="BE46" s="116">
        <v>54.476190476190489</v>
      </c>
      <c r="BF46" s="116">
        <v>55</v>
      </c>
      <c r="BG46" s="116">
        <v>221.5</v>
      </c>
    </row>
    <row r="47" spans="1:59" x14ac:dyDescent="0.45">
      <c r="A47" s="3" t="s">
        <v>217</v>
      </c>
      <c r="B47" s="3" t="s">
        <v>100</v>
      </c>
      <c r="C47" s="3" t="s">
        <v>258</v>
      </c>
      <c r="D47" s="114">
        <v>3.3333333333333335</v>
      </c>
      <c r="E47" s="114">
        <v>3.3333333333333335</v>
      </c>
      <c r="F47" s="114">
        <v>5</v>
      </c>
      <c r="G47" s="114" t="s">
        <v>220</v>
      </c>
      <c r="H47" s="114">
        <v>5</v>
      </c>
      <c r="I47" s="114">
        <v>2.5</v>
      </c>
      <c r="J47" s="114" t="s">
        <v>220</v>
      </c>
      <c r="K47" s="117">
        <v>299.33333333333331</v>
      </c>
      <c r="L47" s="117">
        <v>299.33333333333331</v>
      </c>
      <c r="M47" s="117">
        <v>500</v>
      </c>
      <c r="N47" s="117" t="s">
        <v>220</v>
      </c>
      <c r="O47" s="117">
        <v>500</v>
      </c>
      <c r="P47" s="117">
        <v>198.99999999999997</v>
      </c>
      <c r="Q47" s="117" t="s">
        <v>220</v>
      </c>
      <c r="R47" s="120">
        <v>3</v>
      </c>
      <c r="S47" s="120">
        <v>3</v>
      </c>
      <c r="T47" s="120">
        <v>1</v>
      </c>
      <c r="U47" s="120">
        <v>0</v>
      </c>
      <c r="V47" s="120">
        <v>1</v>
      </c>
      <c r="W47" s="120">
        <v>2</v>
      </c>
      <c r="X47" s="120">
        <v>0</v>
      </c>
      <c r="Y47" s="120">
        <v>10</v>
      </c>
      <c r="Z47" s="120">
        <v>10</v>
      </c>
      <c r="AA47" s="120">
        <v>5</v>
      </c>
      <c r="AB47" s="120">
        <v>0</v>
      </c>
      <c r="AC47" s="120">
        <v>5</v>
      </c>
      <c r="AD47" s="120">
        <v>5</v>
      </c>
      <c r="AE47" s="120">
        <v>0</v>
      </c>
      <c r="AF47" s="129">
        <v>1</v>
      </c>
      <c r="AG47" s="129">
        <v>1</v>
      </c>
      <c r="AH47" s="129">
        <v>0.5</v>
      </c>
      <c r="AI47" s="129">
        <v>0</v>
      </c>
      <c r="AJ47" s="129">
        <v>0.5</v>
      </c>
      <c r="AK47" s="129">
        <v>0.5</v>
      </c>
      <c r="AL47" s="129">
        <v>0</v>
      </c>
      <c r="AM47" s="123">
        <v>0.89800000000000002</v>
      </c>
      <c r="AN47" s="123">
        <v>0.89800000000000002</v>
      </c>
      <c r="AO47" s="123">
        <v>0.5</v>
      </c>
      <c r="AP47" s="123">
        <v>0</v>
      </c>
      <c r="AQ47" s="123">
        <v>0.5</v>
      </c>
      <c r="AR47" s="123">
        <v>0.39799999999999996</v>
      </c>
      <c r="AS47" s="123">
        <v>0</v>
      </c>
      <c r="AT47" s="129">
        <v>1</v>
      </c>
      <c r="AU47" s="129">
        <v>1</v>
      </c>
      <c r="AV47" s="129">
        <v>0.55679287305122493</v>
      </c>
      <c r="AW47" s="129">
        <v>0</v>
      </c>
      <c r="AX47" s="129">
        <v>0.55679287305122493</v>
      </c>
      <c r="AY47" s="129">
        <v>0.44320712694877501</v>
      </c>
      <c r="AZ47" s="129">
        <v>0</v>
      </c>
      <c r="BA47" s="117">
        <v>89.8</v>
      </c>
      <c r="BB47" s="117">
        <v>89.8</v>
      </c>
      <c r="BC47" s="117">
        <v>100</v>
      </c>
      <c r="BD47" s="117" t="s">
        <v>220</v>
      </c>
      <c r="BE47" s="117">
        <v>100</v>
      </c>
      <c r="BF47" s="117">
        <v>79.599999999999994</v>
      </c>
      <c r="BG47" s="117" t="s">
        <v>220</v>
      </c>
    </row>
    <row r="48" spans="1:59" x14ac:dyDescent="0.45">
      <c r="A48" s="3" t="s">
        <v>217</v>
      </c>
      <c r="B48" s="3" t="s">
        <v>100</v>
      </c>
      <c r="C48" s="3" t="s">
        <v>259</v>
      </c>
      <c r="D48" s="114">
        <v>4.2</v>
      </c>
      <c r="E48" s="114">
        <v>5.5714285714285712</v>
      </c>
      <c r="F48" s="114">
        <v>10.5</v>
      </c>
      <c r="G48" s="114">
        <v>8</v>
      </c>
      <c r="H48" s="114">
        <v>13</v>
      </c>
      <c r="I48" s="114">
        <v>3.6</v>
      </c>
      <c r="J48" s="114">
        <v>1</v>
      </c>
      <c r="K48" s="117">
        <v>280.80000000000007</v>
      </c>
      <c r="L48" s="117">
        <v>275.42857142857144</v>
      </c>
      <c r="M48" s="117">
        <v>530</v>
      </c>
      <c r="N48" s="117">
        <v>736</v>
      </c>
      <c r="O48" s="117">
        <v>324</v>
      </c>
      <c r="P48" s="117">
        <v>173.59999999999997</v>
      </c>
      <c r="Q48" s="117">
        <v>293.33333333333331</v>
      </c>
      <c r="R48" s="120">
        <v>10</v>
      </c>
      <c r="S48" s="120">
        <v>7</v>
      </c>
      <c r="T48" s="120">
        <v>2</v>
      </c>
      <c r="U48" s="120">
        <v>1</v>
      </c>
      <c r="V48" s="120">
        <v>1</v>
      </c>
      <c r="W48" s="120">
        <v>5</v>
      </c>
      <c r="X48" s="120">
        <v>3</v>
      </c>
      <c r="Y48" s="120">
        <v>42</v>
      </c>
      <c r="Z48" s="120">
        <v>39</v>
      </c>
      <c r="AA48" s="120">
        <v>21</v>
      </c>
      <c r="AB48" s="120">
        <v>8</v>
      </c>
      <c r="AC48" s="120">
        <v>13</v>
      </c>
      <c r="AD48" s="120">
        <v>18</v>
      </c>
      <c r="AE48" s="120">
        <v>3</v>
      </c>
      <c r="AF48" s="129">
        <v>1</v>
      </c>
      <c r="AG48" s="129">
        <v>0.9285714285714286</v>
      </c>
      <c r="AH48" s="129">
        <v>0.5</v>
      </c>
      <c r="AI48" s="129">
        <v>0.19047619047619047</v>
      </c>
      <c r="AJ48" s="129">
        <v>0.30952380952380953</v>
      </c>
      <c r="AK48" s="129">
        <v>0.42857142857142855</v>
      </c>
      <c r="AL48" s="129">
        <v>7.1428571428571425E-2</v>
      </c>
      <c r="AM48" s="123">
        <v>2.8080000000000003</v>
      </c>
      <c r="AN48" s="123">
        <v>1.9280000000000002</v>
      </c>
      <c r="AO48" s="123">
        <v>1.06</v>
      </c>
      <c r="AP48" s="123">
        <v>0.73599999999999999</v>
      </c>
      <c r="AQ48" s="123">
        <v>0.32400000000000001</v>
      </c>
      <c r="AR48" s="123">
        <v>0.86799999999999988</v>
      </c>
      <c r="AS48" s="123">
        <v>0.88</v>
      </c>
      <c r="AT48" s="129">
        <v>1</v>
      </c>
      <c r="AU48" s="129">
        <v>0.68660968660968658</v>
      </c>
      <c r="AV48" s="129">
        <v>0.37749287749287747</v>
      </c>
      <c r="AW48" s="129">
        <v>0.2621082621082621</v>
      </c>
      <c r="AX48" s="129">
        <v>0.11538461538461538</v>
      </c>
      <c r="AY48" s="129">
        <v>0.30911680911680905</v>
      </c>
      <c r="AZ48" s="129">
        <v>0.31339031339031337</v>
      </c>
      <c r="BA48" s="117">
        <v>66.857142857142861</v>
      </c>
      <c r="BB48" s="117">
        <v>49.435897435897445</v>
      </c>
      <c r="BC48" s="117">
        <v>50.476190476190474</v>
      </c>
      <c r="BD48" s="117">
        <v>92</v>
      </c>
      <c r="BE48" s="117">
        <v>24.923076923076923</v>
      </c>
      <c r="BF48" s="117">
        <v>48.222222222222214</v>
      </c>
      <c r="BG48" s="117">
        <v>293.33333333333331</v>
      </c>
    </row>
    <row r="49" spans="1:59" x14ac:dyDescent="0.45">
      <c r="A49" s="3" t="s">
        <v>217</v>
      </c>
      <c r="B49" s="3" t="s">
        <v>100</v>
      </c>
      <c r="C49" s="3" t="s">
        <v>260</v>
      </c>
      <c r="D49" s="114">
        <v>1.75</v>
      </c>
      <c r="E49" s="114">
        <v>2.2000000000000002</v>
      </c>
      <c r="F49" s="114">
        <v>3</v>
      </c>
      <c r="G49" s="114" t="s">
        <v>220</v>
      </c>
      <c r="H49" s="114">
        <v>3</v>
      </c>
      <c r="I49" s="114">
        <v>2</v>
      </c>
      <c r="J49" s="114">
        <v>1</v>
      </c>
      <c r="K49" s="117">
        <v>151</v>
      </c>
      <c r="L49" s="117">
        <v>151.79999999999998</v>
      </c>
      <c r="M49" s="117">
        <v>320</v>
      </c>
      <c r="N49" s="117" t="s">
        <v>220</v>
      </c>
      <c r="O49" s="117">
        <v>320</v>
      </c>
      <c r="P49" s="117">
        <v>109.75</v>
      </c>
      <c r="Q49" s="117">
        <v>149.66666666666666</v>
      </c>
      <c r="R49" s="120">
        <v>8</v>
      </c>
      <c r="S49" s="120">
        <v>5</v>
      </c>
      <c r="T49" s="120">
        <v>1</v>
      </c>
      <c r="U49" s="120">
        <v>0</v>
      </c>
      <c r="V49" s="120">
        <v>1</v>
      </c>
      <c r="W49" s="120">
        <v>4</v>
      </c>
      <c r="X49" s="120">
        <v>3</v>
      </c>
      <c r="Y49" s="120">
        <v>14</v>
      </c>
      <c r="Z49" s="120">
        <v>11</v>
      </c>
      <c r="AA49" s="120">
        <v>3</v>
      </c>
      <c r="AB49" s="120">
        <v>0</v>
      </c>
      <c r="AC49" s="120">
        <v>3</v>
      </c>
      <c r="AD49" s="120">
        <v>8</v>
      </c>
      <c r="AE49" s="120">
        <v>3</v>
      </c>
      <c r="AF49" s="129">
        <v>1</v>
      </c>
      <c r="AG49" s="129">
        <v>0.7857142857142857</v>
      </c>
      <c r="AH49" s="129">
        <v>0.21428571428571427</v>
      </c>
      <c r="AI49" s="129">
        <v>0</v>
      </c>
      <c r="AJ49" s="129">
        <v>0.21428571428571427</v>
      </c>
      <c r="AK49" s="129">
        <v>0.5714285714285714</v>
      </c>
      <c r="AL49" s="129">
        <v>0.21428571428571427</v>
      </c>
      <c r="AM49" s="123">
        <v>1.208</v>
      </c>
      <c r="AN49" s="123">
        <v>0.7589999999999999</v>
      </c>
      <c r="AO49" s="123">
        <v>0.32</v>
      </c>
      <c r="AP49" s="123">
        <v>0</v>
      </c>
      <c r="AQ49" s="123">
        <v>0.32</v>
      </c>
      <c r="AR49" s="123">
        <v>0.439</v>
      </c>
      <c r="AS49" s="123">
        <v>0.44899999999999995</v>
      </c>
      <c r="AT49" s="129">
        <v>1</v>
      </c>
      <c r="AU49" s="129">
        <v>0.6283112582781456</v>
      </c>
      <c r="AV49" s="129">
        <v>0.26490066225165565</v>
      </c>
      <c r="AW49" s="129">
        <v>0</v>
      </c>
      <c r="AX49" s="129">
        <v>0.26490066225165565</v>
      </c>
      <c r="AY49" s="129">
        <v>0.36341059602649006</v>
      </c>
      <c r="AZ49" s="129">
        <v>0.37168874172185429</v>
      </c>
      <c r="BA49" s="117">
        <v>86.285714285714292</v>
      </c>
      <c r="BB49" s="117">
        <v>68.999999999999986</v>
      </c>
      <c r="BC49" s="117">
        <v>106.66666666666667</v>
      </c>
      <c r="BD49" s="117" t="s">
        <v>220</v>
      </c>
      <c r="BE49" s="117">
        <v>106.66666666666667</v>
      </c>
      <c r="BF49" s="117">
        <v>54.875</v>
      </c>
      <c r="BG49" s="117">
        <v>149.66666666666666</v>
      </c>
    </row>
    <row r="50" spans="1:59" x14ac:dyDescent="0.45">
      <c r="A50" s="2" t="s">
        <v>215</v>
      </c>
      <c r="B50" s="2" t="s">
        <v>119</v>
      </c>
      <c r="C50" s="2" t="s">
        <v>261</v>
      </c>
      <c r="D50" s="113">
        <v>4.7619047619047619</v>
      </c>
      <c r="E50" s="113">
        <v>7.083333333333333</v>
      </c>
      <c r="F50" s="113">
        <v>9</v>
      </c>
      <c r="G50" s="113">
        <v>6</v>
      </c>
      <c r="H50" s="113">
        <v>10</v>
      </c>
      <c r="I50" s="113">
        <v>6.125</v>
      </c>
      <c r="J50" s="113">
        <v>1.6666666666666667</v>
      </c>
      <c r="K50" s="116">
        <v>312.04761904761909</v>
      </c>
      <c r="L50" s="116">
        <v>339.24999999999994</v>
      </c>
      <c r="M50" s="116">
        <v>363.50000000000006</v>
      </c>
      <c r="N50" s="116">
        <v>288</v>
      </c>
      <c r="O50" s="116">
        <v>388.66666666666669</v>
      </c>
      <c r="P50" s="116">
        <v>327.125</v>
      </c>
      <c r="Q50" s="116">
        <v>275.77777777777771</v>
      </c>
      <c r="R50" s="119">
        <v>21</v>
      </c>
      <c r="S50" s="119">
        <v>12</v>
      </c>
      <c r="T50" s="119">
        <v>4</v>
      </c>
      <c r="U50" s="119">
        <v>1</v>
      </c>
      <c r="V50" s="119">
        <v>3</v>
      </c>
      <c r="W50" s="119">
        <v>8</v>
      </c>
      <c r="X50" s="119">
        <v>9</v>
      </c>
      <c r="Y50" s="119">
        <v>100</v>
      </c>
      <c r="Z50" s="119">
        <v>85</v>
      </c>
      <c r="AA50" s="119">
        <v>36</v>
      </c>
      <c r="AB50" s="119">
        <v>6</v>
      </c>
      <c r="AC50" s="119">
        <v>30</v>
      </c>
      <c r="AD50" s="119">
        <v>49</v>
      </c>
      <c r="AE50" s="119">
        <v>15</v>
      </c>
      <c r="AF50" s="128">
        <v>1</v>
      </c>
      <c r="AG50" s="128">
        <v>0.85</v>
      </c>
      <c r="AH50" s="128">
        <v>0.36</v>
      </c>
      <c r="AI50" s="128">
        <v>0.06</v>
      </c>
      <c r="AJ50" s="128">
        <v>0.3</v>
      </c>
      <c r="AK50" s="128">
        <v>0.49</v>
      </c>
      <c r="AL50" s="128">
        <v>0.15</v>
      </c>
      <c r="AM50" s="122">
        <v>6.5530000000000008</v>
      </c>
      <c r="AN50" s="122">
        <v>4.0709999999999997</v>
      </c>
      <c r="AO50" s="122">
        <v>1.4540000000000002</v>
      </c>
      <c r="AP50" s="122">
        <v>0.28799999999999998</v>
      </c>
      <c r="AQ50" s="122">
        <v>1.1659999999999999</v>
      </c>
      <c r="AR50" s="122">
        <v>2.617</v>
      </c>
      <c r="AS50" s="122">
        <v>2.4819999999999998</v>
      </c>
      <c r="AT50" s="128">
        <v>1</v>
      </c>
      <c r="AU50" s="128">
        <v>0.62124217915458557</v>
      </c>
      <c r="AV50" s="128">
        <v>0.22188310697390509</v>
      </c>
      <c r="AW50" s="128">
        <v>4.3949336181901409E-2</v>
      </c>
      <c r="AX50" s="128">
        <v>0.17793377079200362</v>
      </c>
      <c r="AY50" s="128">
        <v>0.39935907218068056</v>
      </c>
      <c r="AZ50" s="128">
        <v>0.37875782084541421</v>
      </c>
      <c r="BA50" s="116">
        <v>65.530000000000015</v>
      </c>
      <c r="BB50" s="116">
        <v>47.89411764705882</v>
      </c>
      <c r="BC50" s="116">
        <v>40.388888888888893</v>
      </c>
      <c r="BD50" s="116">
        <v>48</v>
      </c>
      <c r="BE50" s="116">
        <v>38.866666666666667</v>
      </c>
      <c r="BF50" s="116">
        <v>53.408163265306122</v>
      </c>
      <c r="BG50" s="116">
        <v>165.46666666666664</v>
      </c>
    </row>
    <row r="51" spans="1:59" x14ac:dyDescent="0.45">
      <c r="A51" s="3" t="s">
        <v>217</v>
      </c>
      <c r="B51" s="3" t="s">
        <v>119</v>
      </c>
      <c r="C51" s="3" t="s">
        <v>262</v>
      </c>
      <c r="D51" s="114">
        <v>4.7272727272727275</v>
      </c>
      <c r="E51" s="114">
        <v>8</v>
      </c>
      <c r="F51" s="114">
        <v>10.666666666666666</v>
      </c>
      <c r="G51" s="114">
        <v>6</v>
      </c>
      <c r="H51" s="114">
        <v>13</v>
      </c>
      <c r="I51" s="114">
        <v>4</v>
      </c>
      <c r="J51" s="114">
        <v>2</v>
      </c>
      <c r="K51" s="117">
        <v>326.90909090909093</v>
      </c>
      <c r="L51" s="117">
        <v>404.2</v>
      </c>
      <c r="M51" s="117">
        <v>396.33333333333331</v>
      </c>
      <c r="N51" s="117">
        <v>288</v>
      </c>
      <c r="O51" s="117">
        <v>450.5</v>
      </c>
      <c r="P51" s="117">
        <v>416</v>
      </c>
      <c r="Q51" s="117">
        <v>262.5</v>
      </c>
      <c r="R51" s="120">
        <v>11</v>
      </c>
      <c r="S51" s="120">
        <v>5</v>
      </c>
      <c r="T51" s="120">
        <v>3</v>
      </c>
      <c r="U51" s="120">
        <v>1</v>
      </c>
      <c r="V51" s="120">
        <v>2</v>
      </c>
      <c r="W51" s="120">
        <v>2</v>
      </c>
      <c r="X51" s="120">
        <v>6</v>
      </c>
      <c r="Y51" s="120">
        <v>52</v>
      </c>
      <c r="Z51" s="120">
        <v>40</v>
      </c>
      <c r="AA51" s="120">
        <v>32</v>
      </c>
      <c r="AB51" s="120">
        <v>6</v>
      </c>
      <c r="AC51" s="120">
        <v>26</v>
      </c>
      <c r="AD51" s="120">
        <v>8</v>
      </c>
      <c r="AE51" s="120">
        <v>12</v>
      </c>
      <c r="AF51" s="129">
        <v>1</v>
      </c>
      <c r="AG51" s="129">
        <v>0.76923076923076927</v>
      </c>
      <c r="AH51" s="129">
        <v>0.61538461538461542</v>
      </c>
      <c r="AI51" s="129">
        <v>0.11538461538461539</v>
      </c>
      <c r="AJ51" s="129">
        <v>0.5</v>
      </c>
      <c r="AK51" s="129">
        <v>0.15384615384615385</v>
      </c>
      <c r="AL51" s="129">
        <v>0.23076923076923078</v>
      </c>
      <c r="AM51" s="123">
        <v>3.5960000000000001</v>
      </c>
      <c r="AN51" s="123">
        <v>2.0209999999999999</v>
      </c>
      <c r="AO51" s="123">
        <v>1.1890000000000001</v>
      </c>
      <c r="AP51" s="123">
        <v>0.28799999999999998</v>
      </c>
      <c r="AQ51" s="123">
        <v>0.90100000000000002</v>
      </c>
      <c r="AR51" s="123">
        <v>0.83199999999999996</v>
      </c>
      <c r="AS51" s="123">
        <v>1.575</v>
      </c>
      <c r="AT51" s="129">
        <v>1</v>
      </c>
      <c r="AU51" s="129">
        <v>0.56201334816462734</v>
      </c>
      <c r="AV51" s="129">
        <v>0.33064516129032256</v>
      </c>
      <c r="AW51" s="129">
        <v>8.0088987764182412E-2</v>
      </c>
      <c r="AX51" s="129">
        <v>0.25055617352614018</v>
      </c>
      <c r="AY51" s="129">
        <v>0.23136818687430477</v>
      </c>
      <c r="AZ51" s="129">
        <v>0.43798665183537261</v>
      </c>
      <c r="BA51" s="117">
        <v>69.15384615384616</v>
      </c>
      <c r="BB51" s="117">
        <v>50.524999999999999</v>
      </c>
      <c r="BC51" s="117">
        <v>37.15625</v>
      </c>
      <c r="BD51" s="117">
        <v>48</v>
      </c>
      <c r="BE51" s="117">
        <v>34.653846153846153</v>
      </c>
      <c r="BF51" s="117">
        <v>104</v>
      </c>
      <c r="BG51" s="117">
        <v>131.25</v>
      </c>
    </row>
    <row r="52" spans="1:59" x14ac:dyDescent="0.45">
      <c r="A52" s="3" t="s">
        <v>217</v>
      </c>
      <c r="B52" s="3" t="s">
        <v>119</v>
      </c>
      <c r="C52" s="3" t="s">
        <v>263</v>
      </c>
      <c r="D52" s="114">
        <v>20</v>
      </c>
      <c r="E52" s="114">
        <v>20</v>
      </c>
      <c r="F52" s="114" t="s">
        <v>220</v>
      </c>
      <c r="G52" s="114" t="s">
        <v>220</v>
      </c>
      <c r="H52" s="114" t="s">
        <v>220</v>
      </c>
      <c r="I52" s="114">
        <v>20</v>
      </c>
      <c r="J52" s="114" t="s">
        <v>220</v>
      </c>
      <c r="K52" s="117">
        <v>290</v>
      </c>
      <c r="L52" s="117">
        <v>290</v>
      </c>
      <c r="M52" s="117" t="s">
        <v>220</v>
      </c>
      <c r="N52" s="117" t="s">
        <v>220</v>
      </c>
      <c r="O52" s="117" t="s">
        <v>220</v>
      </c>
      <c r="P52" s="117">
        <v>290</v>
      </c>
      <c r="Q52" s="117" t="s">
        <v>220</v>
      </c>
      <c r="R52" s="120">
        <v>1</v>
      </c>
      <c r="S52" s="120">
        <v>1</v>
      </c>
      <c r="T52" s="120">
        <v>0</v>
      </c>
      <c r="U52" s="120">
        <v>0</v>
      </c>
      <c r="V52" s="120">
        <v>0</v>
      </c>
      <c r="W52" s="120">
        <v>1</v>
      </c>
      <c r="X52" s="120">
        <v>0</v>
      </c>
      <c r="Y52" s="120">
        <v>20</v>
      </c>
      <c r="Z52" s="120">
        <v>20</v>
      </c>
      <c r="AA52" s="120">
        <v>0</v>
      </c>
      <c r="AB52" s="120">
        <v>0</v>
      </c>
      <c r="AC52" s="120">
        <v>0</v>
      </c>
      <c r="AD52" s="120">
        <v>20</v>
      </c>
      <c r="AE52" s="120">
        <v>0</v>
      </c>
      <c r="AF52" s="129">
        <v>1</v>
      </c>
      <c r="AG52" s="129">
        <v>1</v>
      </c>
      <c r="AH52" s="129">
        <v>0</v>
      </c>
      <c r="AI52" s="129">
        <v>0</v>
      </c>
      <c r="AJ52" s="129">
        <v>0</v>
      </c>
      <c r="AK52" s="129">
        <v>1</v>
      </c>
      <c r="AL52" s="129">
        <v>0</v>
      </c>
      <c r="AM52" s="123">
        <v>0.28999999999999998</v>
      </c>
      <c r="AN52" s="123">
        <v>0.28999999999999998</v>
      </c>
      <c r="AO52" s="123">
        <v>0</v>
      </c>
      <c r="AP52" s="123">
        <v>0</v>
      </c>
      <c r="AQ52" s="123">
        <v>0</v>
      </c>
      <c r="AR52" s="123">
        <v>0.28999999999999998</v>
      </c>
      <c r="AS52" s="123">
        <v>0</v>
      </c>
      <c r="AT52" s="129">
        <v>1</v>
      </c>
      <c r="AU52" s="129">
        <v>1</v>
      </c>
      <c r="AV52" s="129">
        <v>0</v>
      </c>
      <c r="AW52" s="129">
        <v>0</v>
      </c>
      <c r="AX52" s="129">
        <v>0</v>
      </c>
      <c r="AY52" s="129">
        <v>1</v>
      </c>
      <c r="AZ52" s="129">
        <v>0</v>
      </c>
      <c r="BA52" s="117">
        <v>14.5</v>
      </c>
      <c r="BB52" s="117">
        <v>14.5</v>
      </c>
      <c r="BC52" s="117" t="s">
        <v>220</v>
      </c>
      <c r="BD52" s="117" t="s">
        <v>220</v>
      </c>
      <c r="BE52" s="117" t="s">
        <v>220</v>
      </c>
      <c r="BF52" s="117">
        <v>14.5</v>
      </c>
      <c r="BG52" s="117" t="s">
        <v>220</v>
      </c>
    </row>
    <row r="53" spans="1:59" x14ac:dyDescent="0.45">
      <c r="A53" s="3" t="s">
        <v>217</v>
      </c>
      <c r="B53" s="3" t="s">
        <v>119</v>
      </c>
      <c r="C53" s="3" t="s">
        <v>264</v>
      </c>
      <c r="D53" s="114">
        <v>2.75</v>
      </c>
      <c r="E53" s="114">
        <v>4.5</v>
      </c>
      <c r="F53" s="114" t="s">
        <v>220</v>
      </c>
      <c r="G53" s="114" t="s">
        <v>220</v>
      </c>
      <c r="H53" s="114" t="s">
        <v>220</v>
      </c>
      <c r="I53" s="114">
        <v>4.5</v>
      </c>
      <c r="J53" s="114">
        <v>1</v>
      </c>
      <c r="K53" s="117">
        <v>290.00000000000006</v>
      </c>
      <c r="L53" s="117">
        <v>273.5</v>
      </c>
      <c r="M53" s="117" t="s">
        <v>220</v>
      </c>
      <c r="N53" s="117" t="s">
        <v>220</v>
      </c>
      <c r="O53" s="117" t="s">
        <v>220</v>
      </c>
      <c r="P53" s="117">
        <v>273.5</v>
      </c>
      <c r="Q53" s="117">
        <v>306.5</v>
      </c>
      <c r="R53" s="120">
        <v>4</v>
      </c>
      <c r="S53" s="120">
        <v>2</v>
      </c>
      <c r="T53" s="120">
        <v>0</v>
      </c>
      <c r="U53" s="120">
        <v>0</v>
      </c>
      <c r="V53" s="120">
        <v>0</v>
      </c>
      <c r="W53" s="120">
        <v>2</v>
      </c>
      <c r="X53" s="120">
        <v>2</v>
      </c>
      <c r="Y53" s="120">
        <v>11</v>
      </c>
      <c r="Z53" s="120">
        <v>9</v>
      </c>
      <c r="AA53" s="120">
        <v>0</v>
      </c>
      <c r="AB53" s="120">
        <v>0</v>
      </c>
      <c r="AC53" s="120">
        <v>0</v>
      </c>
      <c r="AD53" s="120">
        <v>9</v>
      </c>
      <c r="AE53" s="120">
        <v>2</v>
      </c>
      <c r="AF53" s="129">
        <v>1</v>
      </c>
      <c r="AG53" s="129">
        <v>0.81818181818181823</v>
      </c>
      <c r="AH53" s="129">
        <v>0</v>
      </c>
      <c r="AI53" s="129">
        <v>0</v>
      </c>
      <c r="AJ53" s="129">
        <v>0</v>
      </c>
      <c r="AK53" s="129">
        <v>0.81818181818181823</v>
      </c>
      <c r="AL53" s="129">
        <v>0.18181818181818182</v>
      </c>
      <c r="AM53" s="123">
        <v>1.1600000000000001</v>
      </c>
      <c r="AN53" s="123">
        <v>0.54700000000000004</v>
      </c>
      <c r="AO53" s="123">
        <v>0</v>
      </c>
      <c r="AP53" s="123">
        <v>0</v>
      </c>
      <c r="AQ53" s="123">
        <v>0</v>
      </c>
      <c r="AR53" s="123">
        <v>0.54700000000000004</v>
      </c>
      <c r="AS53" s="123">
        <v>0.61299999999999999</v>
      </c>
      <c r="AT53" s="129">
        <v>1</v>
      </c>
      <c r="AU53" s="129">
        <v>0.47155172413793101</v>
      </c>
      <c r="AV53" s="129">
        <v>0</v>
      </c>
      <c r="AW53" s="129">
        <v>0</v>
      </c>
      <c r="AX53" s="129">
        <v>0</v>
      </c>
      <c r="AY53" s="129">
        <v>0.47155172413793101</v>
      </c>
      <c r="AZ53" s="129">
        <v>0.52844827586206888</v>
      </c>
      <c r="BA53" s="117">
        <v>105.45454545454548</v>
      </c>
      <c r="BB53" s="117">
        <v>60.777777777777779</v>
      </c>
      <c r="BC53" s="117" t="s">
        <v>220</v>
      </c>
      <c r="BD53" s="117" t="s">
        <v>220</v>
      </c>
      <c r="BE53" s="117" t="s">
        <v>220</v>
      </c>
      <c r="BF53" s="117">
        <v>60.777777777777779</v>
      </c>
      <c r="BG53" s="117">
        <v>306.5</v>
      </c>
    </row>
    <row r="54" spans="1:59" x14ac:dyDescent="0.45">
      <c r="A54" s="3" t="s">
        <v>217</v>
      </c>
      <c r="B54" s="3" t="s">
        <v>119</v>
      </c>
      <c r="C54" s="3" t="s">
        <v>265</v>
      </c>
      <c r="D54" s="114">
        <v>3.4</v>
      </c>
      <c r="E54" s="114">
        <v>4</v>
      </c>
      <c r="F54" s="114">
        <v>4</v>
      </c>
      <c r="G54" s="114" t="s">
        <v>220</v>
      </c>
      <c r="H54" s="114">
        <v>4</v>
      </c>
      <c r="I54" s="114">
        <v>4</v>
      </c>
      <c r="J54" s="114">
        <v>1</v>
      </c>
      <c r="K54" s="117">
        <v>301.40000000000003</v>
      </c>
      <c r="L54" s="117">
        <v>303.25</v>
      </c>
      <c r="M54" s="117">
        <v>265</v>
      </c>
      <c r="N54" s="117" t="s">
        <v>220</v>
      </c>
      <c r="O54" s="117">
        <v>265</v>
      </c>
      <c r="P54" s="117">
        <v>316</v>
      </c>
      <c r="Q54" s="117">
        <v>294</v>
      </c>
      <c r="R54" s="120">
        <v>5</v>
      </c>
      <c r="S54" s="120">
        <v>4</v>
      </c>
      <c r="T54" s="120">
        <v>1</v>
      </c>
      <c r="U54" s="120">
        <v>0</v>
      </c>
      <c r="V54" s="120">
        <v>1</v>
      </c>
      <c r="W54" s="120">
        <v>3</v>
      </c>
      <c r="X54" s="120">
        <v>1</v>
      </c>
      <c r="Y54" s="120">
        <v>17</v>
      </c>
      <c r="Z54" s="120">
        <v>16</v>
      </c>
      <c r="AA54" s="120">
        <v>4</v>
      </c>
      <c r="AB54" s="120">
        <v>0</v>
      </c>
      <c r="AC54" s="120">
        <v>4</v>
      </c>
      <c r="AD54" s="120">
        <v>12</v>
      </c>
      <c r="AE54" s="120">
        <v>1</v>
      </c>
      <c r="AF54" s="129">
        <v>1</v>
      </c>
      <c r="AG54" s="129">
        <v>0.94117647058823528</v>
      </c>
      <c r="AH54" s="129">
        <v>0.23529411764705882</v>
      </c>
      <c r="AI54" s="129">
        <v>0</v>
      </c>
      <c r="AJ54" s="129">
        <v>0.23529411764705882</v>
      </c>
      <c r="AK54" s="129">
        <v>0.70588235294117652</v>
      </c>
      <c r="AL54" s="129">
        <v>5.8823529411764705E-2</v>
      </c>
      <c r="AM54" s="123">
        <v>1.5070000000000001</v>
      </c>
      <c r="AN54" s="123">
        <v>1.2130000000000001</v>
      </c>
      <c r="AO54" s="123">
        <v>0.26500000000000001</v>
      </c>
      <c r="AP54" s="123">
        <v>0</v>
      </c>
      <c r="AQ54" s="123">
        <v>0.26500000000000001</v>
      </c>
      <c r="AR54" s="123">
        <v>0.94799999999999995</v>
      </c>
      <c r="AS54" s="123">
        <v>0.29399999999999998</v>
      </c>
      <c r="AT54" s="129">
        <v>1</v>
      </c>
      <c r="AU54" s="129">
        <v>0.80491041804910413</v>
      </c>
      <c r="AV54" s="129">
        <v>0.17584605175846052</v>
      </c>
      <c r="AW54" s="129">
        <v>0</v>
      </c>
      <c r="AX54" s="129">
        <v>0.17584605175846052</v>
      </c>
      <c r="AY54" s="129">
        <v>0.62906436629064355</v>
      </c>
      <c r="AZ54" s="129">
        <v>0.19508958195089579</v>
      </c>
      <c r="BA54" s="117">
        <v>88.64705882352942</v>
      </c>
      <c r="BB54" s="117">
        <v>75.8125</v>
      </c>
      <c r="BC54" s="117">
        <v>66.25</v>
      </c>
      <c r="BD54" s="117" t="s">
        <v>220</v>
      </c>
      <c r="BE54" s="117">
        <v>66.25</v>
      </c>
      <c r="BF54" s="117">
        <v>79</v>
      </c>
      <c r="BG54" s="117">
        <v>294</v>
      </c>
    </row>
    <row r="55" spans="1:59" x14ac:dyDescent="0.45">
      <c r="A55" s="2" t="s">
        <v>215</v>
      </c>
      <c r="B55" s="2" t="s">
        <v>147</v>
      </c>
      <c r="C55" s="2" t="s">
        <v>266</v>
      </c>
      <c r="D55" s="113">
        <v>3.967741935483871</v>
      </c>
      <c r="E55" s="113">
        <v>5.9285714285714288</v>
      </c>
      <c r="F55" s="113">
        <v>8.1999999999999993</v>
      </c>
      <c r="G55" s="113">
        <v>18</v>
      </c>
      <c r="H55" s="113">
        <v>5.75</v>
      </c>
      <c r="I55" s="113">
        <v>4.666666666666667</v>
      </c>
      <c r="J55" s="113">
        <v>2.3529411764705883</v>
      </c>
      <c r="K55" s="116">
        <v>363.70967741935476</v>
      </c>
      <c r="L55" s="116">
        <v>417.85714285714283</v>
      </c>
      <c r="M55" s="116">
        <v>514.20000000000005</v>
      </c>
      <c r="N55" s="116">
        <v>513</v>
      </c>
      <c r="O55" s="116">
        <v>514.5</v>
      </c>
      <c r="P55" s="116">
        <v>364.33333333333331</v>
      </c>
      <c r="Q55" s="116">
        <v>319.11764705882354</v>
      </c>
      <c r="R55" s="119">
        <v>31</v>
      </c>
      <c r="S55" s="119">
        <v>14</v>
      </c>
      <c r="T55" s="119">
        <v>5</v>
      </c>
      <c r="U55" s="119">
        <v>1</v>
      </c>
      <c r="V55" s="119">
        <v>4</v>
      </c>
      <c r="W55" s="119">
        <v>9</v>
      </c>
      <c r="X55" s="119">
        <v>17</v>
      </c>
      <c r="Y55" s="119">
        <v>123</v>
      </c>
      <c r="Z55" s="119">
        <v>83</v>
      </c>
      <c r="AA55" s="119">
        <v>41</v>
      </c>
      <c r="AB55" s="119">
        <v>18</v>
      </c>
      <c r="AC55" s="119">
        <v>23</v>
      </c>
      <c r="AD55" s="119">
        <v>42</v>
      </c>
      <c r="AE55" s="119">
        <v>40</v>
      </c>
      <c r="AF55" s="128">
        <v>1</v>
      </c>
      <c r="AG55" s="128">
        <v>0.67479674796747968</v>
      </c>
      <c r="AH55" s="128">
        <v>0.33333333333333331</v>
      </c>
      <c r="AI55" s="128">
        <v>0.14634146341463414</v>
      </c>
      <c r="AJ55" s="128">
        <v>0.18699186991869918</v>
      </c>
      <c r="AK55" s="128">
        <v>0.34146341463414637</v>
      </c>
      <c r="AL55" s="128">
        <v>0.32520325203252032</v>
      </c>
      <c r="AM55" s="122">
        <v>11.274999999999999</v>
      </c>
      <c r="AN55" s="122">
        <v>5.85</v>
      </c>
      <c r="AO55" s="122">
        <v>2.5710000000000002</v>
      </c>
      <c r="AP55" s="122">
        <v>0.51300000000000001</v>
      </c>
      <c r="AQ55" s="122">
        <v>2.0579999999999998</v>
      </c>
      <c r="AR55" s="122">
        <v>3.2789999999999999</v>
      </c>
      <c r="AS55" s="122">
        <v>5.4249999999999998</v>
      </c>
      <c r="AT55" s="128">
        <v>1</v>
      </c>
      <c r="AU55" s="128">
        <v>0.51884700665188477</v>
      </c>
      <c r="AV55" s="128">
        <v>0.22802660753880272</v>
      </c>
      <c r="AW55" s="128">
        <v>4.5498891352549899E-2</v>
      </c>
      <c r="AX55" s="128">
        <v>0.18252771618625277</v>
      </c>
      <c r="AY55" s="128">
        <v>0.29082039911308205</v>
      </c>
      <c r="AZ55" s="128">
        <v>0.48115299334811534</v>
      </c>
      <c r="BA55" s="116">
        <v>91.666666666666657</v>
      </c>
      <c r="BB55" s="116">
        <v>70.481927710843379</v>
      </c>
      <c r="BC55" s="116">
        <v>62.707317073170735</v>
      </c>
      <c r="BD55" s="116">
        <v>28.5</v>
      </c>
      <c r="BE55" s="116">
        <v>89.478260869565219</v>
      </c>
      <c r="BF55" s="116">
        <v>78.071428571428569</v>
      </c>
      <c r="BG55" s="116">
        <v>135.625</v>
      </c>
    </row>
    <row r="56" spans="1:59" x14ac:dyDescent="0.45">
      <c r="A56" s="3" t="s">
        <v>217</v>
      </c>
      <c r="B56" s="3" t="s">
        <v>147</v>
      </c>
      <c r="C56" s="3" t="s">
        <v>267</v>
      </c>
      <c r="D56" s="114">
        <v>5.125</v>
      </c>
      <c r="E56" s="114">
        <v>8</v>
      </c>
      <c r="F56" s="114">
        <v>10.5</v>
      </c>
      <c r="G56" s="114">
        <v>18</v>
      </c>
      <c r="H56" s="114">
        <v>3</v>
      </c>
      <c r="I56" s="114">
        <v>5.5</v>
      </c>
      <c r="J56" s="114">
        <v>2.25</v>
      </c>
      <c r="K56" s="117">
        <v>336.5</v>
      </c>
      <c r="L56" s="117">
        <v>353.75</v>
      </c>
      <c r="M56" s="117">
        <v>400</v>
      </c>
      <c r="N56" s="117">
        <v>513</v>
      </c>
      <c r="O56" s="117">
        <v>287</v>
      </c>
      <c r="P56" s="117">
        <v>307.5</v>
      </c>
      <c r="Q56" s="117">
        <v>319.25</v>
      </c>
      <c r="R56" s="120">
        <v>8</v>
      </c>
      <c r="S56" s="120">
        <v>4</v>
      </c>
      <c r="T56" s="120">
        <v>2</v>
      </c>
      <c r="U56" s="120">
        <v>1</v>
      </c>
      <c r="V56" s="120">
        <v>1</v>
      </c>
      <c r="W56" s="120">
        <v>2</v>
      </c>
      <c r="X56" s="120">
        <v>4</v>
      </c>
      <c r="Y56" s="120">
        <v>41</v>
      </c>
      <c r="Z56" s="120">
        <v>32</v>
      </c>
      <c r="AA56" s="120">
        <v>21</v>
      </c>
      <c r="AB56" s="120">
        <v>18</v>
      </c>
      <c r="AC56" s="120">
        <v>3</v>
      </c>
      <c r="AD56" s="120">
        <v>11</v>
      </c>
      <c r="AE56" s="120">
        <v>9</v>
      </c>
      <c r="AF56" s="129">
        <v>1</v>
      </c>
      <c r="AG56" s="129">
        <v>0.78048780487804881</v>
      </c>
      <c r="AH56" s="129">
        <v>0.51219512195121952</v>
      </c>
      <c r="AI56" s="129">
        <v>0.43902439024390244</v>
      </c>
      <c r="AJ56" s="129">
        <v>7.3170731707317069E-2</v>
      </c>
      <c r="AK56" s="129">
        <v>0.26829268292682928</v>
      </c>
      <c r="AL56" s="129">
        <v>0.21951219512195122</v>
      </c>
      <c r="AM56" s="123">
        <v>2.6920000000000002</v>
      </c>
      <c r="AN56" s="123">
        <v>1.415</v>
      </c>
      <c r="AO56" s="123">
        <v>0.8</v>
      </c>
      <c r="AP56" s="123">
        <v>0.51300000000000001</v>
      </c>
      <c r="AQ56" s="123">
        <v>0.28699999999999998</v>
      </c>
      <c r="AR56" s="123">
        <v>0.61499999999999999</v>
      </c>
      <c r="AS56" s="123">
        <v>1.2769999999999999</v>
      </c>
      <c r="AT56" s="129">
        <v>1</v>
      </c>
      <c r="AU56" s="129">
        <v>0.52563150074294207</v>
      </c>
      <c r="AV56" s="129">
        <v>0.29717682020802377</v>
      </c>
      <c r="AW56" s="129">
        <v>0.19056463595839523</v>
      </c>
      <c r="AX56" s="129">
        <v>0.10661218424962851</v>
      </c>
      <c r="AY56" s="129">
        <v>0.22845468053491827</v>
      </c>
      <c r="AZ56" s="129">
        <v>0.47436849925705787</v>
      </c>
      <c r="BA56" s="117">
        <v>65.658536585365852</v>
      </c>
      <c r="BB56" s="117">
        <v>44.21875</v>
      </c>
      <c r="BC56" s="117">
        <v>38.095238095238095</v>
      </c>
      <c r="BD56" s="117">
        <v>28.5</v>
      </c>
      <c r="BE56" s="117">
        <v>95.666666666666671</v>
      </c>
      <c r="BF56" s="117">
        <v>55.909090909090907</v>
      </c>
      <c r="BG56" s="117">
        <v>141.88888888888889</v>
      </c>
    </row>
    <row r="57" spans="1:59" x14ac:dyDescent="0.45">
      <c r="A57" s="3" t="s">
        <v>217</v>
      </c>
      <c r="B57" s="3" t="s">
        <v>147</v>
      </c>
      <c r="C57" s="3" t="s">
        <v>268</v>
      </c>
      <c r="D57" s="114">
        <v>3.8</v>
      </c>
      <c r="E57" s="114">
        <v>4.5</v>
      </c>
      <c r="F57" s="114">
        <v>7</v>
      </c>
      <c r="G57" s="114" t="s">
        <v>220</v>
      </c>
      <c r="H57" s="114">
        <v>7</v>
      </c>
      <c r="I57" s="114">
        <v>3.6666666666666665</v>
      </c>
      <c r="J57" s="114">
        <v>3.3333333333333335</v>
      </c>
      <c r="K57" s="117">
        <v>383.7</v>
      </c>
      <c r="L57" s="117">
        <v>448.5</v>
      </c>
      <c r="M57" s="117">
        <v>316</v>
      </c>
      <c r="N57" s="117" t="s">
        <v>220</v>
      </c>
      <c r="O57" s="117">
        <v>316</v>
      </c>
      <c r="P57" s="117">
        <v>492.66666666666669</v>
      </c>
      <c r="Q57" s="117">
        <v>340.50000000000006</v>
      </c>
      <c r="R57" s="120">
        <v>10</v>
      </c>
      <c r="S57" s="120">
        <v>4</v>
      </c>
      <c r="T57" s="120">
        <v>1</v>
      </c>
      <c r="U57" s="120">
        <v>0</v>
      </c>
      <c r="V57" s="120">
        <v>1</v>
      </c>
      <c r="W57" s="120">
        <v>3</v>
      </c>
      <c r="X57" s="120">
        <v>6</v>
      </c>
      <c r="Y57" s="120">
        <v>38</v>
      </c>
      <c r="Z57" s="120">
        <v>18</v>
      </c>
      <c r="AA57" s="120">
        <v>7</v>
      </c>
      <c r="AB57" s="120">
        <v>0</v>
      </c>
      <c r="AC57" s="120">
        <v>7</v>
      </c>
      <c r="AD57" s="120">
        <v>11</v>
      </c>
      <c r="AE57" s="120">
        <v>20</v>
      </c>
      <c r="AF57" s="129">
        <v>1</v>
      </c>
      <c r="AG57" s="129">
        <v>0.47368421052631576</v>
      </c>
      <c r="AH57" s="129">
        <v>0.18421052631578946</v>
      </c>
      <c r="AI57" s="129">
        <v>0</v>
      </c>
      <c r="AJ57" s="129">
        <v>0.18421052631578946</v>
      </c>
      <c r="AK57" s="129">
        <v>0.28947368421052633</v>
      </c>
      <c r="AL57" s="129">
        <v>0.52631578947368418</v>
      </c>
      <c r="AM57" s="123">
        <v>3.8370000000000002</v>
      </c>
      <c r="AN57" s="123">
        <v>1.794</v>
      </c>
      <c r="AO57" s="123">
        <v>0.316</v>
      </c>
      <c r="AP57" s="123">
        <v>0</v>
      </c>
      <c r="AQ57" s="123">
        <v>0.316</v>
      </c>
      <c r="AR57" s="123">
        <v>1.478</v>
      </c>
      <c r="AS57" s="123">
        <v>2.0430000000000001</v>
      </c>
      <c r="AT57" s="129">
        <v>1</v>
      </c>
      <c r="AU57" s="129">
        <v>0.46755277560594211</v>
      </c>
      <c r="AV57" s="129">
        <v>8.2356007297367737E-2</v>
      </c>
      <c r="AW57" s="129">
        <v>0</v>
      </c>
      <c r="AX57" s="129">
        <v>8.2356007297367737E-2</v>
      </c>
      <c r="AY57" s="129">
        <v>0.38519676830857436</v>
      </c>
      <c r="AZ57" s="129">
        <v>0.53244722439405789</v>
      </c>
      <c r="BA57" s="117">
        <v>100.97368421052632</v>
      </c>
      <c r="BB57" s="117">
        <v>99.666666666666671</v>
      </c>
      <c r="BC57" s="117">
        <v>45.142857142857146</v>
      </c>
      <c r="BD57" s="117" t="s">
        <v>220</v>
      </c>
      <c r="BE57" s="117">
        <v>45.142857142857146</v>
      </c>
      <c r="BF57" s="117">
        <v>134.36363636363637</v>
      </c>
      <c r="BG57" s="117">
        <v>102.15</v>
      </c>
    </row>
    <row r="58" spans="1:59" x14ac:dyDescent="0.45">
      <c r="A58" s="3" t="s">
        <v>217</v>
      </c>
      <c r="B58" s="3" t="s">
        <v>147</v>
      </c>
      <c r="C58" s="3" t="s">
        <v>269</v>
      </c>
      <c r="D58" s="114">
        <v>3.6666666666666665</v>
      </c>
      <c r="E58" s="114">
        <v>5</v>
      </c>
      <c r="F58" s="114" t="s">
        <v>220</v>
      </c>
      <c r="G58" s="114" t="s">
        <v>220</v>
      </c>
      <c r="H58" s="114" t="s">
        <v>220</v>
      </c>
      <c r="I58" s="114">
        <v>5</v>
      </c>
      <c r="J58" s="114">
        <v>1</v>
      </c>
      <c r="K58" s="117">
        <v>225</v>
      </c>
      <c r="L58" s="117">
        <v>312.5</v>
      </c>
      <c r="M58" s="117" t="s">
        <v>220</v>
      </c>
      <c r="N58" s="117" t="s">
        <v>220</v>
      </c>
      <c r="O58" s="117" t="s">
        <v>220</v>
      </c>
      <c r="P58" s="117">
        <v>312.5</v>
      </c>
      <c r="Q58" s="117">
        <v>50</v>
      </c>
      <c r="R58" s="120">
        <v>3</v>
      </c>
      <c r="S58" s="120">
        <v>2</v>
      </c>
      <c r="T58" s="120">
        <v>0</v>
      </c>
      <c r="U58" s="120">
        <v>0</v>
      </c>
      <c r="V58" s="120">
        <v>0</v>
      </c>
      <c r="W58" s="120">
        <v>2</v>
      </c>
      <c r="X58" s="120">
        <v>1</v>
      </c>
      <c r="Y58" s="120">
        <v>11</v>
      </c>
      <c r="Z58" s="120">
        <v>10</v>
      </c>
      <c r="AA58" s="120">
        <v>0</v>
      </c>
      <c r="AB58" s="120">
        <v>0</v>
      </c>
      <c r="AC58" s="120">
        <v>0</v>
      </c>
      <c r="AD58" s="120">
        <v>10</v>
      </c>
      <c r="AE58" s="120">
        <v>1</v>
      </c>
      <c r="AF58" s="129">
        <v>1</v>
      </c>
      <c r="AG58" s="129">
        <v>0.90909090909090906</v>
      </c>
      <c r="AH58" s="129">
        <v>0</v>
      </c>
      <c r="AI58" s="129">
        <v>0</v>
      </c>
      <c r="AJ58" s="129">
        <v>0</v>
      </c>
      <c r="AK58" s="129">
        <v>0.90909090909090906</v>
      </c>
      <c r="AL58" s="129">
        <v>9.0909090909090912E-2</v>
      </c>
      <c r="AM58" s="123">
        <v>0.67500000000000004</v>
      </c>
      <c r="AN58" s="123">
        <v>0.625</v>
      </c>
      <c r="AO58" s="123">
        <v>0</v>
      </c>
      <c r="AP58" s="123">
        <v>0</v>
      </c>
      <c r="AQ58" s="123">
        <v>0</v>
      </c>
      <c r="AR58" s="123">
        <v>0.625</v>
      </c>
      <c r="AS58" s="123">
        <v>0.05</v>
      </c>
      <c r="AT58" s="129">
        <v>1</v>
      </c>
      <c r="AU58" s="129">
        <v>0.92592592592592582</v>
      </c>
      <c r="AV58" s="129">
        <v>0</v>
      </c>
      <c r="AW58" s="129">
        <v>0</v>
      </c>
      <c r="AX58" s="129">
        <v>0</v>
      </c>
      <c r="AY58" s="129">
        <v>0.92592592592592582</v>
      </c>
      <c r="AZ58" s="129">
        <v>7.407407407407407E-2</v>
      </c>
      <c r="BA58" s="117">
        <v>61.363636363636367</v>
      </c>
      <c r="BB58" s="117">
        <v>62.5</v>
      </c>
      <c r="BC58" s="117" t="s">
        <v>220</v>
      </c>
      <c r="BD58" s="117" t="s">
        <v>220</v>
      </c>
      <c r="BE58" s="117" t="s">
        <v>220</v>
      </c>
      <c r="BF58" s="117">
        <v>62.5</v>
      </c>
      <c r="BG58" s="117">
        <v>50</v>
      </c>
    </row>
    <row r="59" spans="1:59" x14ac:dyDescent="0.45">
      <c r="A59" s="3" t="s">
        <v>217</v>
      </c>
      <c r="B59" s="3" t="s">
        <v>147</v>
      </c>
      <c r="C59" s="3" t="s">
        <v>270</v>
      </c>
      <c r="D59" s="114">
        <v>2</v>
      </c>
      <c r="E59" s="114">
        <v>3</v>
      </c>
      <c r="F59" s="114" t="s">
        <v>220</v>
      </c>
      <c r="G59" s="114" t="s">
        <v>220</v>
      </c>
      <c r="H59" s="114" t="s">
        <v>220</v>
      </c>
      <c r="I59" s="114">
        <v>3</v>
      </c>
      <c r="J59" s="114">
        <v>1</v>
      </c>
      <c r="K59" s="117">
        <v>241.5</v>
      </c>
      <c r="L59" s="117">
        <v>251</v>
      </c>
      <c r="M59" s="117" t="s">
        <v>220</v>
      </c>
      <c r="N59" s="117" t="s">
        <v>220</v>
      </c>
      <c r="O59" s="117" t="s">
        <v>220</v>
      </c>
      <c r="P59" s="117">
        <v>251</v>
      </c>
      <c r="Q59" s="117">
        <v>232</v>
      </c>
      <c r="R59" s="120">
        <v>2</v>
      </c>
      <c r="S59" s="120">
        <v>1</v>
      </c>
      <c r="T59" s="120">
        <v>0</v>
      </c>
      <c r="U59" s="120">
        <v>0</v>
      </c>
      <c r="V59" s="120">
        <v>0</v>
      </c>
      <c r="W59" s="120">
        <v>1</v>
      </c>
      <c r="X59" s="120">
        <v>1</v>
      </c>
      <c r="Y59" s="120">
        <v>4</v>
      </c>
      <c r="Z59" s="120">
        <v>3</v>
      </c>
      <c r="AA59" s="120">
        <v>0</v>
      </c>
      <c r="AB59" s="120">
        <v>0</v>
      </c>
      <c r="AC59" s="120">
        <v>0</v>
      </c>
      <c r="AD59" s="120">
        <v>3</v>
      </c>
      <c r="AE59" s="120">
        <v>1</v>
      </c>
      <c r="AF59" s="129">
        <v>1</v>
      </c>
      <c r="AG59" s="129">
        <v>0.75</v>
      </c>
      <c r="AH59" s="129">
        <v>0</v>
      </c>
      <c r="AI59" s="129">
        <v>0</v>
      </c>
      <c r="AJ59" s="129">
        <v>0</v>
      </c>
      <c r="AK59" s="129">
        <v>0.75</v>
      </c>
      <c r="AL59" s="129">
        <v>0.25</v>
      </c>
      <c r="AM59" s="123">
        <v>0.48299999999999998</v>
      </c>
      <c r="AN59" s="123">
        <v>0.251</v>
      </c>
      <c r="AO59" s="123">
        <v>0</v>
      </c>
      <c r="AP59" s="123">
        <v>0</v>
      </c>
      <c r="AQ59" s="123">
        <v>0</v>
      </c>
      <c r="AR59" s="123">
        <v>0.251</v>
      </c>
      <c r="AS59" s="123">
        <v>0.23200000000000001</v>
      </c>
      <c r="AT59" s="129">
        <v>1</v>
      </c>
      <c r="AU59" s="129">
        <v>0.51966873706004146</v>
      </c>
      <c r="AV59" s="129">
        <v>0</v>
      </c>
      <c r="AW59" s="129">
        <v>0</v>
      </c>
      <c r="AX59" s="129">
        <v>0</v>
      </c>
      <c r="AY59" s="129">
        <v>0.51966873706004146</v>
      </c>
      <c r="AZ59" s="129">
        <v>0.48033126293995865</v>
      </c>
      <c r="BA59" s="117">
        <v>120.75</v>
      </c>
      <c r="BB59" s="117">
        <v>83.666666666666671</v>
      </c>
      <c r="BC59" s="117" t="s">
        <v>220</v>
      </c>
      <c r="BD59" s="117" t="s">
        <v>220</v>
      </c>
      <c r="BE59" s="117" t="s">
        <v>220</v>
      </c>
      <c r="BF59" s="117">
        <v>83.666666666666671</v>
      </c>
      <c r="BG59" s="117">
        <v>232</v>
      </c>
    </row>
    <row r="60" spans="1:59" x14ac:dyDescent="0.45">
      <c r="A60" s="3" t="s">
        <v>217</v>
      </c>
      <c r="B60" s="3" t="s">
        <v>147</v>
      </c>
      <c r="C60" s="3" t="s">
        <v>271</v>
      </c>
      <c r="D60" s="114">
        <v>3.5</v>
      </c>
      <c r="E60" s="114">
        <v>7</v>
      </c>
      <c r="F60" s="114">
        <v>7</v>
      </c>
      <c r="G60" s="114" t="s">
        <v>220</v>
      </c>
      <c r="H60" s="114">
        <v>7</v>
      </c>
      <c r="I60" s="114" t="s">
        <v>220</v>
      </c>
      <c r="J60" s="114">
        <v>2.3333333333333335</v>
      </c>
      <c r="K60" s="117">
        <v>501.74999999999994</v>
      </c>
      <c r="L60" s="117">
        <v>726</v>
      </c>
      <c r="M60" s="117">
        <v>726</v>
      </c>
      <c r="N60" s="117" t="s">
        <v>220</v>
      </c>
      <c r="O60" s="117">
        <v>726</v>
      </c>
      <c r="P60" s="117" t="s">
        <v>220</v>
      </c>
      <c r="Q60" s="117">
        <v>427</v>
      </c>
      <c r="R60" s="120">
        <v>4</v>
      </c>
      <c r="S60" s="120">
        <v>1</v>
      </c>
      <c r="T60" s="120">
        <v>1</v>
      </c>
      <c r="U60" s="120">
        <v>0</v>
      </c>
      <c r="V60" s="120">
        <v>1</v>
      </c>
      <c r="W60" s="120">
        <v>0</v>
      </c>
      <c r="X60" s="120">
        <v>3</v>
      </c>
      <c r="Y60" s="120">
        <v>14</v>
      </c>
      <c r="Z60" s="120">
        <v>7</v>
      </c>
      <c r="AA60" s="120">
        <v>7</v>
      </c>
      <c r="AB60" s="120">
        <v>0</v>
      </c>
      <c r="AC60" s="120">
        <v>7</v>
      </c>
      <c r="AD60" s="120">
        <v>0</v>
      </c>
      <c r="AE60" s="120">
        <v>7</v>
      </c>
      <c r="AF60" s="129">
        <v>1</v>
      </c>
      <c r="AG60" s="129">
        <v>0.5</v>
      </c>
      <c r="AH60" s="129">
        <v>0.5</v>
      </c>
      <c r="AI60" s="129">
        <v>0</v>
      </c>
      <c r="AJ60" s="129">
        <v>0.5</v>
      </c>
      <c r="AK60" s="129">
        <v>0</v>
      </c>
      <c r="AL60" s="129">
        <v>0.5</v>
      </c>
      <c r="AM60" s="123">
        <v>2.0069999999999997</v>
      </c>
      <c r="AN60" s="123">
        <v>0.72599999999999998</v>
      </c>
      <c r="AO60" s="123">
        <v>0.72599999999999998</v>
      </c>
      <c r="AP60" s="123">
        <v>0</v>
      </c>
      <c r="AQ60" s="123">
        <v>0.72599999999999998</v>
      </c>
      <c r="AR60" s="123">
        <v>0</v>
      </c>
      <c r="AS60" s="123">
        <v>1.2809999999999999</v>
      </c>
      <c r="AT60" s="129">
        <v>1</v>
      </c>
      <c r="AU60" s="129">
        <v>0.36173393124065772</v>
      </c>
      <c r="AV60" s="129">
        <v>0.36173393124065772</v>
      </c>
      <c r="AW60" s="129">
        <v>0</v>
      </c>
      <c r="AX60" s="129">
        <v>0.36173393124065772</v>
      </c>
      <c r="AY60" s="129">
        <v>0</v>
      </c>
      <c r="AZ60" s="129">
        <v>0.63826606875934233</v>
      </c>
      <c r="BA60" s="117">
        <v>143.35714285714283</v>
      </c>
      <c r="BB60" s="117">
        <v>103.71428571428571</v>
      </c>
      <c r="BC60" s="117">
        <v>103.71428571428571</v>
      </c>
      <c r="BD60" s="117" t="s">
        <v>220</v>
      </c>
      <c r="BE60" s="117">
        <v>103.71428571428571</v>
      </c>
      <c r="BF60" s="117" t="s">
        <v>220</v>
      </c>
      <c r="BG60" s="117">
        <v>183</v>
      </c>
    </row>
    <row r="61" spans="1:59" x14ac:dyDescent="0.45">
      <c r="A61" s="3" t="s">
        <v>217</v>
      </c>
      <c r="B61" s="3" t="s">
        <v>147</v>
      </c>
      <c r="C61" s="3" t="s">
        <v>272</v>
      </c>
      <c r="D61" s="114">
        <v>3.75</v>
      </c>
      <c r="E61" s="114">
        <v>6.5</v>
      </c>
      <c r="F61" s="114">
        <v>6</v>
      </c>
      <c r="G61" s="114" t="s">
        <v>220</v>
      </c>
      <c r="H61" s="114">
        <v>6</v>
      </c>
      <c r="I61" s="114">
        <v>7</v>
      </c>
      <c r="J61" s="114">
        <v>1</v>
      </c>
      <c r="K61" s="117">
        <v>395.25</v>
      </c>
      <c r="L61" s="117">
        <v>519.5</v>
      </c>
      <c r="M61" s="117">
        <v>729</v>
      </c>
      <c r="N61" s="117" t="s">
        <v>220</v>
      </c>
      <c r="O61" s="117">
        <v>729</v>
      </c>
      <c r="P61" s="117">
        <v>310</v>
      </c>
      <c r="Q61" s="117">
        <v>271</v>
      </c>
      <c r="R61" s="120">
        <v>4</v>
      </c>
      <c r="S61" s="120">
        <v>2</v>
      </c>
      <c r="T61" s="120">
        <v>1</v>
      </c>
      <c r="U61" s="120">
        <v>0</v>
      </c>
      <c r="V61" s="120">
        <v>1</v>
      </c>
      <c r="W61" s="120">
        <v>1</v>
      </c>
      <c r="X61" s="120">
        <v>2</v>
      </c>
      <c r="Y61" s="120">
        <v>15</v>
      </c>
      <c r="Z61" s="120">
        <v>13</v>
      </c>
      <c r="AA61" s="120">
        <v>6</v>
      </c>
      <c r="AB61" s="120">
        <v>0</v>
      </c>
      <c r="AC61" s="120">
        <v>6</v>
      </c>
      <c r="AD61" s="120">
        <v>7</v>
      </c>
      <c r="AE61" s="120">
        <v>2</v>
      </c>
      <c r="AF61" s="129">
        <v>1</v>
      </c>
      <c r="AG61" s="129">
        <v>0.8666666666666667</v>
      </c>
      <c r="AH61" s="129">
        <v>0.4</v>
      </c>
      <c r="AI61" s="129">
        <v>0</v>
      </c>
      <c r="AJ61" s="129">
        <v>0.4</v>
      </c>
      <c r="AK61" s="129">
        <v>0.46666666666666667</v>
      </c>
      <c r="AL61" s="129">
        <v>0.13333333333333333</v>
      </c>
      <c r="AM61" s="123">
        <v>1.581</v>
      </c>
      <c r="AN61" s="123">
        <v>1.0389999999999999</v>
      </c>
      <c r="AO61" s="123">
        <v>0.72899999999999998</v>
      </c>
      <c r="AP61" s="123">
        <v>0</v>
      </c>
      <c r="AQ61" s="123">
        <v>0.72899999999999998</v>
      </c>
      <c r="AR61" s="123">
        <v>0.31</v>
      </c>
      <c r="AS61" s="123">
        <v>0.54200000000000004</v>
      </c>
      <c r="AT61" s="129">
        <v>1</v>
      </c>
      <c r="AU61" s="129">
        <v>0.657179000632511</v>
      </c>
      <c r="AV61" s="129">
        <v>0.46110056925996207</v>
      </c>
      <c r="AW61" s="129">
        <v>0</v>
      </c>
      <c r="AX61" s="129">
        <v>0.46110056925996207</v>
      </c>
      <c r="AY61" s="129">
        <v>0.19607843137254902</v>
      </c>
      <c r="AZ61" s="129">
        <v>0.34282099936748894</v>
      </c>
      <c r="BA61" s="117">
        <v>105.4</v>
      </c>
      <c r="BB61" s="117">
        <v>79.92307692307692</v>
      </c>
      <c r="BC61" s="117">
        <v>121.5</v>
      </c>
      <c r="BD61" s="117" t="s">
        <v>220</v>
      </c>
      <c r="BE61" s="117">
        <v>121.5</v>
      </c>
      <c r="BF61" s="117">
        <v>44.285714285714285</v>
      </c>
      <c r="BG61" s="117">
        <v>271</v>
      </c>
    </row>
    <row r="62" spans="1:59" x14ac:dyDescent="0.45">
      <c r="A62" s="2" t="s">
        <v>215</v>
      </c>
      <c r="B62" s="2" t="s">
        <v>150</v>
      </c>
      <c r="C62" s="2" t="s">
        <v>273</v>
      </c>
      <c r="D62" s="113">
        <v>5.2666666666666666</v>
      </c>
      <c r="E62" s="113">
        <v>7.7272727272727275</v>
      </c>
      <c r="F62" s="113">
        <v>9.7142857142857135</v>
      </c>
      <c r="G62" s="113">
        <v>11.333333333333334</v>
      </c>
      <c r="H62" s="113">
        <v>8.5</v>
      </c>
      <c r="I62" s="113">
        <v>6.8</v>
      </c>
      <c r="J62" s="113">
        <v>2.9130434782608696</v>
      </c>
      <c r="K62" s="116">
        <v>382.64444444444445</v>
      </c>
      <c r="L62" s="116">
        <v>434.59090909090907</v>
      </c>
      <c r="M62" s="116">
        <v>532.14285714285711</v>
      </c>
      <c r="N62" s="116">
        <v>732.66666666666663</v>
      </c>
      <c r="O62" s="116">
        <v>381.75000000000006</v>
      </c>
      <c r="P62" s="116">
        <v>389.06666666666661</v>
      </c>
      <c r="Q62" s="116">
        <v>332.95652173913044</v>
      </c>
      <c r="R62" s="119">
        <v>45</v>
      </c>
      <c r="S62" s="119">
        <v>22</v>
      </c>
      <c r="T62" s="119">
        <v>7</v>
      </c>
      <c r="U62" s="119">
        <v>3</v>
      </c>
      <c r="V62" s="119">
        <v>4</v>
      </c>
      <c r="W62" s="119">
        <v>15</v>
      </c>
      <c r="X62" s="119">
        <v>23</v>
      </c>
      <c r="Y62" s="119">
        <v>237</v>
      </c>
      <c r="Z62" s="119">
        <v>170</v>
      </c>
      <c r="AA62" s="119">
        <v>68</v>
      </c>
      <c r="AB62" s="119">
        <v>34</v>
      </c>
      <c r="AC62" s="119">
        <v>34</v>
      </c>
      <c r="AD62" s="119">
        <v>102</v>
      </c>
      <c r="AE62" s="119">
        <v>67</v>
      </c>
      <c r="AF62" s="128">
        <v>1</v>
      </c>
      <c r="AG62" s="128">
        <v>0.71729957805907174</v>
      </c>
      <c r="AH62" s="128">
        <v>0.28691983122362869</v>
      </c>
      <c r="AI62" s="128">
        <v>0.14345991561181434</v>
      </c>
      <c r="AJ62" s="128">
        <v>0.14345991561181434</v>
      </c>
      <c r="AK62" s="128">
        <v>0.43037974683544306</v>
      </c>
      <c r="AL62" s="128">
        <v>0.28270042194092826</v>
      </c>
      <c r="AM62" s="122">
        <v>17.219000000000001</v>
      </c>
      <c r="AN62" s="122">
        <v>9.5609999999999999</v>
      </c>
      <c r="AO62" s="122">
        <v>3.7250000000000001</v>
      </c>
      <c r="AP62" s="122">
        <v>2.198</v>
      </c>
      <c r="AQ62" s="122">
        <v>1.5270000000000001</v>
      </c>
      <c r="AR62" s="122">
        <v>5.8359999999999994</v>
      </c>
      <c r="AS62" s="122">
        <v>7.6580000000000004</v>
      </c>
      <c r="AT62" s="128">
        <v>1</v>
      </c>
      <c r="AU62" s="128">
        <v>0.55525872582612223</v>
      </c>
      <c r="AV62" s="128">
        <v>0.21633079737499272</v>
      </c>
      <c r="AW62" s="128">
        <v>0.12764968929670711</v>
      </c>
      <c r="AX62" s="128">
        <v>8.8681108078285623E-2</v>
      </c>
      <c r="AY62" s="128">
        <v>0.33892792845112951</v>
      </c>
      <c r="AZ62" s="128">
        <v>0.44474127417387771</v>
      </c>
      <c r="BA62" s="116">
        <v>72.654008438818565</v>
      </c>
      <c r="BB62" s="116">
        <v>56.241176470588236</v>
      </c>
      <c r="BC62" s="116">
        <v>54.779411764705884</v>
      </c>
      <c r="BD62" s="116">
        <v>64.647058823529406</v>
      </c>
      <c r="BE62" s="116">
        <v>44.911764705882362</v>
      </c>
      <c r="BF62" s="116">
        <v>57.215686274509792</v>
      </c>
      <c r="BG62" s="116">
        <v>114.29850746268657</v>
      </c>
    </row>
    <row r="63" spans="1:59" x14ac:dyDescent="0.45">
      <c r="A63" s="3" t="s">
        <v>217</v>
      </c>
      <c r="B63" s="3" t="s">
        <v>150</v>
      </c>
      <c r="C63" s="3" t="s">
        <v>274</v>
      </c>
      <c r="D63" s="114">
        <v>5.3888888888888893</v>
      </c>
      <c r="E63" s="114">
        <v>7.7777777777777777</v>
      </c>
      <c r="F63" s="114">
        <v>10.333333333333334</v>
      </c>
      <c r="G63" s="114">
        <v>10</v>
      </c>
      <c r="H63" s="114">
        <v>10.5</v>
      </c>
      <c r="I63" s="114">
        <v>6.5</v>
      </c>
      <c r="J63" s="114">
        <v>3</v>
      </c>
      <c r="K63" s="117">
        <v>373.72222222222217</v>
      </c>
      <c r="L63" s="117">
        <v>474.11111111111103</v>
      </c>
      <c r="M63" s="117">
        <v>442</v>
      </c>
      <c r="N63" s="117">
        <v>546</v>
      </c>
      <c r="O63" s="117">
        <v>390</v>
      </c>
      <c r="P63" s="117">
        <v>490.16666666666669</v>
      </c>
      <c r="Q63" s="117">
        <v>273.33333333333331</v>
      </c>
      <c r="R63" s="120">
        <v>18</v>
      </c>
      <c r="S63" s="120">
        <v>9</v>
      </c>
      <c r="T63" s="120">
        <v>3</v>
      </c>
      <c r="U63" s="120">
        <v>1</v>
      </c>
      <c r="V63" s="120">
        <v>2</v>
      </c>
      <c r="W63" s="120">
        <v>6</v>
      </c>
      <c r="X63" s="120">
        <v>9</v>
      </c>
      <c r="Y63" s="120">
        <v>97</v>
      </c>
      <c r="Z63" s="120">
        <v>70</v>
      </c>
      <c r="AA63" s="120">
        <v>31</v>
      </c>
      <c r="AB63" s="120">
        <v>10</v>
      </c>
      <c r="AC63" s="120">
        <v>21</v>
      </c>
      <c r="AD63" s="120">
        <v>39</v>
      </c>
      <c r="AE63" s="120">
        <v>27</v>
      </c>
      <c r="AF63" s="129">
        <v>1</v>
      </c>
      <c r="AG63" s="129">
        <v>0.72164948453608246</v>
      </c>
      <c r="AH63" s="129">
        <v>0.31958762886597936</v>
      </c>
      <c r="AI63" s="129">
        <v>0.10309278350515463</v>
      </c>
      <c r="AJ63" s="129">
        <v>0.21649484536082475</v>
      </c>
      <c r="AK63" s="129">
        <v>0.40206185567010311</v>
      </c>
      <c r="AL63" s="129">
        <v>0.27835051546391754</v>
      </c>
      <c r="AM63" s="123">
        <v>6.7269999999999994</v>
      </c>
      <c r="AN63" s="123">
        <v>4.2669999999999995</v>
      </c>
      <c r="AO63" s="123">
        <v>1.3260000000000001</v>
      </c>
      <c r="AP63" s="123">
        <v>0.54600000000000004</v>
      </c>
      <c r="AQ63" s="123">
        <v>0.78</v>
      </c>
      <c r="AR63" s="123">
        <v>2.9409999999999998</v>
      </c>
      <c r="AS63" s="123">
        <v>2.46</v>
      </c>
      <c r="AT63" s="129">
        <v>1</v>
      </c>
      <c r="AU63" s="129">
        <v>0.63430949903374456</v>
      </c>
      <c r="AV63" s="129">
        <v>0.19711609930132307</v>
      </c>
      <c r="AW63" s="129">
        <v>8.1165452653485959E-2</v>
      </c>
      <c r="AX63" s="129">
        <v>0.11595064664783709</v>
      </c>
      <c r="AY63" s="129">
        <v>0.43719339973242161</v>
      </c>
      <c r="AZ63" s="129">
        <v>0.36569050096625544</v>
      </c>
      <c r="BA63" s="117">
        <v>69.350515463917517</v>
      </c>
      <c r="BB63" s="117">
        <v>60.957142857142841</v>
      </c>
      <c r="BC63" s="117">
        <v>42.774193548387096</v>
      </c>
      <c r="BD63" s="117">
        <v>54.6</v>
      </c>
      <c r="BE63" s="117">
        <v>37.142857142857146</v>
      </c>
      <c r="BF63" s="117">
        <v>75.410256410256409</v>
      </c>
      <c r="BG63" s="117">
        <v>91.111111111111114</v>
      </c>
    </row>
    <row r="64" spans="1:59" x14ac:dyDescent="0.45">
      <c r="A64" s="3" t="s">
        <v>217</v>
      </c>
      <c r="B64" s="3" t="s">
        <v>150</v>
      </c>
      <c r="C64" s="3" t="s">
        <v>275</v>
      </c>
      <c r="D64" s="114">
        <v>4.8</v>
      </c>
      <c r="E64" s="114">
        <v>6.5</v>
      </c>
      <c r="F64" s="114">
        <v>9.5</v>
      </c>
      <c r="G64" s="114">
        <v>12</v>
      </c>
      <c r="H64" s="114">
        <v>7</v>
      </c>
      <c r="I64" s="114">
        <v>5.5</v>
      </c>
      <c r="J64" s="114">
        <v>2.8571428571428572</v>
      </c>
      <c r="K64" s="117">
        <v>294</v>
      </c>
      <c r="L64" s="117">
        <v>334</v>
      </c>
      <c r="M64" s="117">
        <v>524</v>
      </c>
      <c r="N64" s="117">
        <v>774</v>
      </c>
      <c r="O64" s="117">
        <v>274</v>
      </c>
      <c r="P64" s="117">
        <v>270.66666666666669</v>
      </c>
      <c r="Q64" s="117">
        <v>248.28571428571428</v>
      </c>
      <c r="R64" s="120">
        <v>15</v>
      </c>
      <c r="S64" s="120">
        <v>8</v>
      </c>
      <c r="T64" s="120">
        <v>2</v>
      </c>
      <c r="U64" s="120">
        <v>1</v>
      </c>
      <c r="V64" s="120">
        <v>1</v>
      </c>
      <c r="W64" s="120">
        <v>6</v>
      </c>
      <c r="X64" s="120">
        <v>7</v>
      </c>
      <c r="Y64" s="120">
        <v>72</v>
      </c>
      <c r="Z64" s="120">
        <v>52</v>
      </c>
      <c r="AA64" s="120">
        <v>19</v>
      </c>
      <c r="AB64" s="120">
        <v>12</v>
      </c>
      <c r="AC64" s="120">
        <v>7</v>
      </c>
      <c r="AD64" s="120">
        <v>33</v>
      </c>
      <c r="AE64" s="120">
        <v>20</v>
      </c>
      <c r="AF64" s="129">
        <v>1</v>
      </c>
      <c r="AG64" s="129">
        <v>0.72222222222222221</v>
      </c>
      <c r="AH64" s="129">
        <v>0.2638888888888889</v>
      </c>
      <c r="AI64" s="129">
        <v>0.16666666666666666</v>
      </c>
      <c r="AJ64" s="129">
        <v>9.7222222222222224E-2</v>
      </c>
      <c r="AK64" s="129">
        <v>0.45833333333333331</v>
      </c>
      <c r="AL64" s="129">
        <v>0.27777777777777779</v>
      </c>
      <c r="AM64" s="123">
        <v>4.41</v>
      </c>
      <c r="AN64" s="123">
        <v>2.6720000000000002</v>
      </c>
      <c r="AO64" s="123">
        <v>1.048</v>
      </c>
      <c r="AP64" s="123">
        <v>0.77400000000000002</v>
      </c>
      <c r="AQ64" s="123">
        <v>0.27400000000000002</v>
      </c>
      <c r="AR64" s="123">
        <v>1.6240000000000001</v>
      </c>
      <c r="AS64" s="123">
        <v>1.738</v>
      </c>
      <c r="AT64" s="129">
        <v>1</v>
      </c>
      <c r="AU64" s="129">
        <v>0.60589569160997736</v>
      </c>
      <c r="AV64" s="129">
        <v>0.23764172335600908</v>
      </c>
      <c r="AW64" s="129">
        <v>0.17551020408163265</v>
      </c>
      <c r="AX64" s="129">
        <v>6.2131519274376421E-2</v>
      </c>
      <c r="AY64" s="129">
        <v>0.36825396825396828</v>
      </c>
      <c r="AZ64" s="129">
        <v>0.39410430839002264</v>
      </c>
      <c r="BA64" s="117">
        <v>61.25</v>
      </c>
      <c r="BB64" s="117">
        <v>51.384615384615387</v>
      </c>
      <c r="BC64" s="117">
        <v>55.157894736842103</v>
      </c>
      <c r="BD64" s="117">
        <v>64.5</v>
      </c>
      <c r="BE64" s="117">
        <v>39.142857142857146</v>
      </c>
      <c r="BF64" s="117">
        <v>49.212121212121211</v>
      </c>
      <c r="BG64" s="117">
        <v>86.9</v>
      </c>
    </row>
    <row r="65" spans="1:59" x14ac:dyDescent="0.45">
      <c r="A65" s="3" t="s">
        <v>217</v>
      </c>
      <c r="B65" s="3" t="s">
        <v>150</v>
      </c>
      <c r="C65" s="3" t="s">
        <v>276</v>
      </c>
      <c r="D65" s="114">
        <v>5.666666666666667</v>
      </c>
      <c r="E65" s="114">
        <v>9.6</v>
      </c>
      <c r="F65" s="114">
        <v>9</v>
      </c>
      <c r="G65" s="114">
        <v>12</v>
      </c>
      <c r="H65" s="114">
        <v>6</v>
      </c>
      <c r="I65" s="114">
        <v>10</v>
      </c>
      <c r="J65" s="114">
        <v>2.8571428571428572</v>
      </c>
      <c r="K65" s="117">
        <v>506.83333333333331</v>
      </c>
      <c r="L65" s="117">
        <v>524.4</v>
      </c>
      <c r="M65" s="117">
        <v>675.5</v>
      </c>
      <c r="N65" s="117">
        <v>878</v>
      </c>
      <c r="O65" s="117">
        <v>473</v>
      </c>
      <c r="P65" s="117">
        <v>423.66666666666669</v>
      </c>
      <c r="Q65" s="117">
        <v>494.28571428571428</v>
      </c>
      <c r="R65" s="120">
        <v>12</v>
      </c>
      <c r="S65" s="120">
        <v>5</v>
      </c>
      <c r="T65" s="120">
        <v>2</v>
      </c>
      <c r="U65" s="120">
        <v>1</v>
      </c>
      <c r="V65" s="120">
        <v>1</v>
      </c>
      <c r="W65" s="120">
        <v>3</v>
      </c>
      <c r="X65" s="120">
        <v>7</v>
      </c>
      <c r="Y65" s="120">
        <v>68</v>
      </c>
      <c r="Z65" s="120">
        <v>48</v>
      </c>
      <c r="AA65" s="120">
        <v>18</v>
      </c>
      <c r="AB65" s="120">
        <v>12</v>
      </c>
      <c r="AC65" s="120">
        <v>6</v>
      </c>
      <c r="AD65" s="120">
        <v>30</v>
      </c>
      <c r="AE65" s="120">
        <v>20</v>
      </c>
      <c r="AF65" s="129">
        <v>1</v>
      </c>
      <c r="AG65" s="129">
        <v>0.70588235294117652</v>
      </c>
      <c r="AH65" s="129">
        <v>0.26470588235294118</v>
      </c>
      <c r="AI65" s="129">
        <v>0.17647058823529413</v>
      </c>
      <c r="AJ65" s="129">
        <v>8.8235294117647065E-2</v>
      </c>
      <c r="AK65" s="129">
        <v>0.44117647058823528</v>
      </c>
      <c r="AL65" s="129">
        <v>0.29411764705882354</v>
      </c>
      <c r="AM65" s="123">
        <v>6.0819999999999999</v>
      </c>
      <c r="AN65" s="123">
        <v>2.6219999999999999</v>
      </c>
      <c r="AO65" s="123">
        <v>1.351</v>
      </c>
      <c r="AP65" s="123">
        <v>0.878</v>
      </c>
      <c r="AQ65" s="123">
        <v>0.47299999999999998</v>
      </c>
      <c r="AR65" s="123">
        <v>1.2709999999999999</v>
      </c>
      <c r="AS65" s="123">
        <v>3.46</v>
      </c>
      <c r="AT65" s="129">
        <v>1</v>
      </c>
      <c r="AU65" s="129">
        <v>0.43110818809602103</v>
      </c>
      <c r="AV65" s="129">
        <v>0.22213087800065767</v>
      </c>
      <c r="AW65" s="129">
        <v>0.14436040776060508</v>
      </c>
      <c r="AX65" s="129">
        <v>7.7770470240052611E-2</v>
      </c>
      <c r="AY65" s="129">
        <v>0.20897731009536336</v>
      </c>
      <c r="AZ65" s="129">
        <v>0.56889181190397897</v>
      </c>
      <c r="BA65" s="117">
        <v>89.441176470588232</v>
      </c>
      <c r="BB65" s="117">
        <v>54.625</v>
      </c>
      <c r="BC65" s="117">
        <v>75.055555555555557</v>
      </c>
      <c r="BD65" s="117">
        <v>73.166666666666671</v>
      </c>
      <c r="BE65" s="117">
        <v>78.833333333333329</v>
      </c>
      <c r="BF65" s="117">
        <v>42.366666666666667</v>
      </c>
      <c r="BG65" s="117">
        <v>173</v>
      </c>
    </row>
    <row r="66" spans="1:59" x14ac:dyDescent="0.45">
      <c r="A66" s="2" t="s">
        <v>215</v>
      </c>
      <c r="B66" s="2" t="s">
        <v>151</v>
      </c>
      <c r="C66" s="2" t="s">
        <v>277</v>
      </c>
      <c r="D66" s="113">
        <v>5.4705882352941178</v>
      </c>
      <c r="E66" s="113">
        <v>9.6363636363636367</v>
      </c>
      <c r="F66" s="113">
        <v>11.875</v>
      </c>
      <c r="G66" s="113">
        <v>22</v>
      </c>
      <c r="H66" s="113">
        <v>8.5</v>
      </c>
      <c r="I66" s="113">
        <v>3.6666666666666665</v>
      </c>
      <c r="J66" s="113">
        <v>3.4782608695652173</v>
      </c>
      <c r="K66" s="116">
        <v>367.73529411764707</v>
      </c>
      <c r="L66" s="116">
        <v>427.45454545454555</v>
      </c>
      <c r="M66" s="116">
        <v>527.375</v>
      </c>
      <c r="N66" s="116">
        <v>695.5</v>
      </c>
      <c r="O66" s="116">
        <v>471.33333333333331</v>
      </c>
      <c r="P66" s="116">
        <v>161</v>
      </c>
      <c r="Q66" s="116">
        <v>339.17391304347819</v>
      </c>
      <c r="R66" s="119">
        <v>34</v>
      </c>
      <c r="S66" s="119">
        <v>11</v>
      </c>
      <c r="T66" s="119">
        <v>8</v>
      </c>
      <c r="U66" s="119">
        <v>2</v>
      </c>
      <c r="V66" s="119">
        <v>6</v>
      </c>
      <c r="W66" s="119">
        <v>3</v>
      </c>
      <c r="X66" s="119">
        <v>23</v>
      </c>
      <c r="Y66" s="119">
        <v>186</v>
      </c>
      <c r="Z66" s="119">
        <v>106</v>
      </c>
      <c r="AA66" s="119">
        <v>95</v>
      </c>
      <c r="AB66" s="119">
        <v>44</v>
      </c>
      <c r="AC66" s="119">
        <v>51</v>
      </c>
      <c r="AD66" s="119">
        <v>11</v>
      </c>
      <c r="AE66" s="119">
        <v>80</v>
      </c>
      <c r="AF66" s="128">
        <v>1</v>
      </c>
      <c r="AG66" s="128">
        <v>0.56989247311827962</v>
      </c>
      <c r="AH66" s="128">
        <v>0.510752688172043</v>
      </c>
      <c r="AI66" s="128">
        <v>0.23655913978494625</v>
      </c>
      <c r="AJ66" s="128">
        <v>0.27419354838709675</v>
      </c>
      <c r="AK66" s="128">
        <v>5.9139784946236562E-2</v>
      </c>
      <c r="AL66" s="128">
        <v>0.43010752688172044</v>
      </c>
      <c r="AM66" s="122">
        <v>12.503</v>
      </c>
      <c r="AN66" s="122">
        <v>4.7020000000000008</v>
      </c>
      <c r="AO66" s="122">
        <v>4.2190000000000003</v>
      </c>
      <c r="AP66" s="122">
        <v>1.391</v>
      </c>
      <c r="AQ66" s="122">
        <v>2.8279999999999998</v>
      </c>
      <c r="AR66" s="122">
        <v>0.48299999999999998</v>
      </c>
      <c r="AS66" s="122">
        <v>7.8009999999999993</v>
      </c>
      <c r="AT66" s="128">
        <v>1</v>
      </c>
      <c r="AU66" s="128">
        <v>0.3760697432616173</v>
      </c>
      <c r="AV66" s="128">
        <v>0.33743901463648729</v>
      </c>
      <c r="AW66" s="128">
        <v>0.11125329920819003</v>
      </c>
      <c r="AX66" s="128">
        <v>0.22618571542829718</v>
      </c>
      <c r="AY66" s="128">
        <v>3.8630728625129965E-2</v>
      </c>
      <c r="AZ66" s="128">
        <v>0.62393025673838276</v>
      </c>
      <c r="BA66" s="116">
        <v>67.22043010752688</v>
      </c>
      <c r="BB66" s="116">
        <v>44.358490566037744</v>
      </c>
      <c r="BC66" s="116">
        <v>44.410526315789475</v>
      </c>
      <c r="BD66" s="116">
        <v>31.613636363636363</v>
      </c>
      <c r="BE66" s="116">
        <v>55.450980392156865</v>
      </c>
      <c r="BF66" s="116">
        <v>43.909090909090907</v>
      </c>
      <c r="BG66" s="116">
        <v>97.512499999999989</v>
      </c>
    </row>
    <row r="67" spans="1:59" x14ac:dyDescent="0.45">
      <c r="A67" s="3" t="s">
        <v>217</v>
      </c>
      <c r="B67" s="3" t="s">
        <v>151</v>
      </c>
      <c r="C67" s="3" t="s">
        <v>278</v>
      </c>
      <c r="D67" s="114">
        <v>6.8</v>
      </c>
      <c r="E67" s="114">
        <v>7.666666666666667</v>
      </c>
      <c r="F67" s="114">
        <v>9.5</v>
      </c>
      <c r="G67" s="114" t="s">
        <v>220</v>
      </c>
      <c r="H67" s="114">
        <v>9.5</v>
      </c>
      <c r="I67" s="114">
        <v>4</v>
      </c>
      <c r="J67" s="114">
        <v>5.5</v>
      </c>
      <c r="K67" s="117">
        <v>437.59999999999991</v>
      </c>
      <c r="L67" s="117">
        <v>412.99999999999994</v>
      </c>
      <c r="M67" s="117">
        <v>486.5</v>
      </c>
      <c r="N67" s="117" t="s">
        <v>220</v>
      </c>
      <c r="O67" s="117">
        <v>486.5</v>
      </c>
      <c r="P67" s="117">
        <v>266</v>
      </c>
      <c r="Q67" s="117">
        <v>474.5</v>
      </c>
      <c r="R67" s="120">
        <v>5</v>
      </c>
      <c r="S67" s="120">
        <v>3</v>
      </c>
      <c r="T67" s="120">
        <v>2</v>
      </c>
      <c r="U67" s="120">
        <v>0</v>
      </c>
      <c r="V67" s="120">
        <v>2</v>
      </c>
      <c r="W67" s="120">
        <v>1</v>
      </c>
      <c r="X67" s="120">
        <v>2</v>
      </c>
      <c r="Y67" s="120">
        <v>34</v>
      </c>
      <c r="Z67" s="120">
        <v>23</v>
      </c>
      <c r="AA67" s="120">
        <v>19</v>
      </c>
      <c r="AB67" s="120">
        <v>0</v>
      </c>
      <c r="AC67" s="120">
        <v>19</v>
      </c>
      <c r="AD67" s="120">
        <v>4</v>
      </c>
      <c r="AE67" s="120">
        <v>11</v>
      </c>
      <c r="AF67" s="129">
        <v>1</v>
      </c>
      <c r="AG67" s="129">
        <v>0.67647058823529416</v>
      </c>
      <c r="AH67" s="129">
        <v>0.55882352941176472</v>
      </c>
      <c r="AI67" s="129">
        <v>0</v>
      </c>
      <c r="AJ67" s="129">
        <v>0.55882352941176472</v>
      </c>
      <c r="AK67" s="129">
        <v>0.11764705882352941</v>
      </c>
      <c r="AL67" s="129">
        <v>0.3235294117647059</v>
      </c>
      <c r="AM67" s="123">
        <v>2.1879999999999997</v>
      </c>
      <c r="AN67" s="123">
        <v>1.2389999999999999</v>
      </c>
      <c r="AO67" s="123">
        <v>0.97299999999999998</v>
      </c>
      <c r="AP67" s="123">
        <v>0</v>
      </c>
      <c r="AQ67" s="123">
        <v>0.97299999999999998</v>
      </c>
      <c r="AR67" s="123">
        <v>0.26600000000000001</v>
      </c>
      <c r="AS67" s="123">
        <v>0.94899999999999995</v>
      </c>
      <c r="AT67" s="129">
        <v>1</v>
      </c>
      <c r="AU67" s="129">
        <v>0.56627056672760512</v>
      </c>
      <c r="AV67" s="129">
        <v>0.44469835466179164</v>
      </c>
      <c r="AW67" s="129">
        <v>0</v>
      </c>
      <c r="AX67" s="129">
        <v>0.44469835466179164</v>
      </c>
      <c r="AY67" s="129">
        <v>0.12157221206581355</v>
      </c>
      <c r="AZ67" s="129">
        <v>0.43372943327239494</v>
      </c>
      <c r="BA67" s="117">
        <v>64.35294117647058</v>
      </c>
      <c r="BB67" s="117">
        <v>53.869565217391298</v>
      </c>
      <c r="BC67" s="117">
        <v>51.210526315789473</v>
      </c>
      <c r="BD67" s="117" t="s">
        <v>220</v>
      </c>
      <c r="BE67" s="117">
        <v>51.210526315789473</v>
      </c>
      <c r="BF67" s="117">
        <v>66.5</v>
      </c>
      <c r="BG67" s="117">
        <v>86.272727272727266</v>
      </c>
    </row>
    <row r="68" spans="1:59" x14ac:dyDescent="0.45">
      <c r="A68" s="3" t="s">
        <v>217</v>
      </c>
      <c r="B68" s="3" t="s">
        <v>151</v>
      </c>
      <c r="C68" s="3" t="s">
        <v>279</v>
      </c>
      <c r="D68" s="114">
        <v>3.7272727272727271</v>
      </c>
      <c r="E68" s="114">
        <v>5</v>
      </c>
      <c r="F68" s="114">
        <v>8</v>
      </c>
      <c r="G68" s="114" t="s">
        <v>220</v>
      </c>
      <c r="H68" s="114">
        <v>8</v>
      </c>
      <c r="I68" s="114">
        <v>3.5</v>
      </c>
      <c r="J68" s="114">
        <v>3.25</v>
      </c>
      <c r="K68" s="117">
        <v>396.18181818181819</v>
      </c>
      <c r="L68" s="117">
        <v>392</v>
      </c>
      <c r="M68" s="117">
        <v>959</v>
      </c>
      <c r="N68" s="117" t="s">
        <v>220</v>
      </c>
      <c r="O68" s="117">
        <v>959</v>
      </c>
      <c r="P68" s="117">
        <v>108.5</v>
      </c>
      <c r="Q68" s="117">
        <v>397.75</v>
      </c>
      <c r="R68" s="120">
        <v>11</v>
      </c>
      <c r="S68" s="120">
        <v>3</v>
      </c>
      <c r="T68" s="120">
        <v>1</v>
      </c>
      <c r="U68" s="120">
        <v>0</v>
      </c>
      <c r="V68" s="120">
        <v>1</v>
      </c>
      <c r="W68" s="120">
        <v>2</v>
      </c>
      <c r="X68" s="120">
        <v>8</v>
      </c>
      <c r="Y68" s="120">
        <v>41</v>
      </c>
      <c r="Z68" s="120">
        <v>15</v>
      </c>
      <c r="AA68" s="120">
        <v>8</v>
      </c>
      <c r="AB68" s="120">
        <v>0</v>
      </c>
      <c r="AC68" s="120">
        <v>8</v>
      </c>
      <c r="AD68" s="120">
        <v>7</v>
      </c>
      <c r="AE68" s="120">
        <v>26</v>
      </c>
      <c r="AF68" s="129">
        <v>1</v>
      </c>
      <c r="AG68" s="129">
        <v>0.36585365853658536</v>
      </c>
      <c r="AH68" s="129">
        <v>0.1951219512195122</v>
      </c>
      <c r="AI68" s="129">
        <v>0</v>
      </c>
      <c r="AJ68" s="129">
        <v>0.1951219512195122</v>
      </c>
      <c r="AK68" s="129">
        <v>0.17073170731707318</v>
      </c>
      <c r="AL68" s="129">
        <v>0.63414634146341464</v>
      </c>
      <c r="AM68" s="123">
        <v>4.3579999999999997</v>
      </c>
      <c r="AN68" s="123">
        <v>1.1759999999999999</v>
      </c>
      <c r="AO68" s="123">
        <v>0.95899999999999996</v>
      </c>
      <c r="AP68" s="123">
        <v>0</v>
      </c>
      <c r="AQ68" s="123">
        <v>0.95899999999999996</v>
      </c>
      <c r="AR68" s="123">
        <v>0.217</v>
      </c>
      <c r="AS68" s="123">
        <v>3.1819999999999999</v>
      </c>
      <c r="AT68" s="129">
        <v>1</v>
      </c>
      <c r="AU68" s="129">
        <v>0.26984855438274441</v>
      </c>
      <c r="AV68" s="129">
        <v>0.2200550711335475</v>
      </c>
      <c r="AW68" s="129">
        <v>0</v>
      </c>
      <c r="AX68" s="129">
        <v>0.2200550711335475</v>
      </c>
      <c r="AY68" s="129">
        <v>4.9793483249196885E-2</v>
      </c>
      <c r="AZ68" s="129">
        <v>0.73015144561725565</v>
      </c>
      <c r="BA68" s="117">
        <v>106.29268292682927</v>
      </c>
      <c r="BB68" s="117">
        <v>78.400000000000006</v>
      </c>
      <c r="BC68" s="117">
        <v>119.875</v>
      </c>
      <c r="BD68" s="117" t="s">
        <v>220</v>
      </c>
      <c r="BE68" s="117">
        <v>119.875</v>
      </c>
      <c r="BF68" s="117">
        <v>31</v>
      </c>
      <c r="BG68" s="117">
        <v>122.38461538461539</v>
      </c>
    </row>
    <row r="69" spans="1:59" x14ac:dyDescent="0.45">
      <c r="A69" s="3" t="s">
        <v>217</v>
      </c>
      <c r="B69" s="3" t="s">
        <v>151</v>
      </c>
      <c r="C69" s="3" t="s">
        <v>280</v>
      </c>
      <c r="D69" s="114">
        <v>6</v>
      </c>
      <c r="E69" s="114">
        <v>12</v>
      </c>
      <c r="F69" s="114">
        <v>12</v>
      </c>
      <c r="G69" s="114" t="s">
        <v>220</v>
      </c>
      <c r="H69" s="114">
        <v>12</v>
      </c>
      <c r="I69" s="114" t="s">
        <v>220</v>
      </c>
      <c r="J69" s="114">
        <v>3</v>
      </c>
      <c r="K69" s="117">
        <v>244</v>
      </c>
      <c r="L69" s="117">
        <v>270</v>
      </c>
      <c r="M69" s="117">
        <v>270</v>
      </c>
      <c r="N69" s="117" t="s">
        <v>220</v>
      </c>
      <c r="O69" s="117">
        <v>270</v>
      </c>
      <c r="P69" s="117" t="s">
        <v>220</v>
      </c>
      <c r="Q69" s="117">
        <v>231</v>
      </c>
      <c r="R69" s="120">
        <v>3</v>
      </c>
      <c r="S69" s="120">
        <v>1</v>
      </c>
      <c r="T69" s="120">
        <v>1</v>
      </c>
      <c r="U69" s="120">
        <v>0</v>
      </c>
      <c r="V69" s="120">
        <v>1</v>
      </c>
      <c r="W69" s="120">
        <v>0</v>
      </c>
      <c r="X69" s="120">
        <v>2</v>
      </c>
      <c r="Y69" s="120">
        <v>18</v>
      </c>
      <c r="Z69" s="120">
        <v>12</v>
      </c>
      <c r="AA69" s="120">
        <v>12</v>
      </c>
      <c r="AB69" s="120">
        <v>0</v>
      </c>
      <c r="AC69" s="120">
        <v>12</v>
      </c>
      <c r="AD69" s="120">
        <v>0</v>
      </c>
      <c r="AE69" s="120">
        <v>6</v>
      </c>
      <c r="AF69" s="129">
        <v>1</v>
      </c>
      <c r="AG69" s="129">
        <v>0.66666666666666663</v>
      </c>
      <c r="AH69" s="129">
        <v>0.66666666666666663</v>
      </c>
      <c r="AI69" s="129">
        <v>0</v>
      </c>
      <c r="AJ69" s="129">
        <v>0.66666666666666663</v>
      </c>
      <c r="AK69" s="129">
        <v>0</v>
      </c>
      <c r="AL69" s="129">
        <v>0.33333333333333331</v>
      </c>
      <c r="AM69" s="123">
        <v>0.73199999999999998</v>
      </c>
      <c r="AN69" s="123">
        <v>0.27</v>
      </c>
      <c r="AO69" s="123">
        <v>0.27</v>
      </c>
      <c r="AP69" s="123">
        <v>0</v>
      </c>
      <c r="AQ69" s="123">
        <v>0.27</v>
      </c>
      <c r="AR69" s="123">
        <v>0</v>
      </c>
      <c r="AS69" s="123">
        <v>0.46200000000000002</v>
      </c>
      <c r="AT69" s="129">
        <v>1</v>
      </c>
      <c r="AU69" s="129">
        <v>0.36885245901639346</v>
      </c>
      <c r="AV69" s="129">
        <v>0.36885245901639346</v>
      </c>
      <c r="AW69" s="129">
        <v>0</v>
      </c>
      <c r="AX69" s="129">
        <v>0.36885245901639346</v>
      </c>
      <c r="AY69" s="129">
        <v>0</v>
      </c>
      <c r="AZ69" s="129">
        <v>0.63114754098360659</v>
      </c>
      <c r="BA69" s="117">
        <v>40.666666666666664</v>
      </c>
      <c r="BB69" s="117">
        <v>22.5</v>
      </c>
      <c r="BC69" s="117">
        <v>22.5</v>
      </c>
      <c r="BD69" s="117" t="s">
        <v>220</v>
      </c>
      <c r="BE69" s="117">
        <v>22.5</v>
      </c>
      <c r="BF69" s="117" t="s">
        <v>220</v>
      </c>
      <c r="BG69" s="117">
        <v>77</v>
      </c>
    </row>
    <row r="70" spans="1:59" x14ac:dyDescent="0.45">
      <c r="A70" s="3" t="s">
        <v>217</v>
      </c>
      <c r="B70" s="3" t="s">
        <v>151</v>
      </c>
      <c r="C70" s="3" t="s">
        <v>281</v>
      </c>
      <c r="D70" s="114">
        <v>8.5</v>
      </c>
      <c r="E70" s="114">
        <v>22</v>
      </c>
      <c r="F70" s="114">
        <v>22</v>
      </c>
      <c r="G70" s="114">
        <v>22</v>
      </c>
      <c r="H70" s="114" t="s">
        <v>220</v>
      </c>
      <c r="I70" s="114" t="s">
        <v>220</v>
      </c>
      <c r="J70" s="114">
        <v>4</v>
      </c>
      <c r="K70" s="117">
        <v>435.625</v>
      </c>
      <c r="L70" s="117">
        <v>695.5</v>
      </c>
      <c r="M70" s="117">
        <v>695.5</v>
      </c>
      <c r="N70" s="117">
        <v>695.5</v>
      </c>
      <c r="O70" s="117" t="s">
        <v>220</v>
      </c>
      <c r="P70" s="117" t="s">
        <v>220</v>
      </c>
      <c r="Q70" s="117">
        <v>349</v>
      </c>
      <c r="R70" s="120">
        <v>8</v>
      </c>
      <c r="S70" s="120">
        <v>2</v>
      </c>
      <c r="T70" s="120">
        <v>2</v>
      </c>
      <c r="U70" s="120">
        <v>2</v>
      </c>
      <c r="V70" s="120">
        <v>0</v>
      </c>
      <c r="W70" s="120">
        <v>0</v>
      </c>
      <c r="X70" s="120">
        <v>6</v>
      </c>
      <c r="Y70" s="120">
        <v>68</v>
      </c>
      <c r="Z70" s="120">
        <v>44</v>
      </c>
      <c r="AA70" s="120">
        <v>44</v>
      </c>
      <c r="AB70" s="120">
        <v>44</v>
      </c>
      <c r="AC70" s="120">
        <v>0</v>
      </c>
      <c r="AD70" s="120">
        <v>0</v>
      </c>
      <c r="AE70" s="120">
        <v>24</v>
      </c>
      <c r="AF70" s="129">
        <v>1</v>
      </c>
      <c r="AG70" s="129">
        <v>0.6470588235294118</v>
      </c>
      <c r="AH70" s="129">
        <v>0.6470588235294118</v>
      </c>
      <c r="AI70" s="129">
        <v>0.6470588235294118</v>
      </c>
      <c r="AJ70" s="129">
        <v>0</v>
      </c>
      <c r="AK70" s="129">
        <v>0</v>
      </c>
      <c r="AL70" s="129">
        <v>0.35294117647058826</v>
      </c>
      <c r="AM70" s="123">
        <v>3.4849999999999999</v>
      </c>
      <c r="AN70" s="123">
        <v>1.391</v>
      </c>
      <c r="AO70" s="123">
        <v>1.391</v>
      </c>
      <c r="AP70" s="123">
        <v>1.391</v>
      </c>
      <c r="AQ70" s="123">
        <v>0</v>
      </c>
      <c r="AR70" s="123">
        <v>0</v>
      </c>
      <c r="AS70" s="123">
        <v>2.0939999999999999</v>
      </c>
      <c r="AT70" s="129">
        <v>1</v>
      </c>
      <c r="AU70" s="129">
        <v>0.39913916786226689</v>
      </c>
      <c r="AV70" s="129">
        <v>0.39913916786226689</v>
      </c>
      <c r="AW70" s="129">
        <v>0.39913916786226689</v>
      </c>
      <c r="AX70" s="129">
        <v>0</v>
      </c>
      <c r="AY70" s="129">
        <v>0</v>
      </c>
      <c r="AZ70" s="129">
        <v>0.60086083213773311</v>
      </c>
      <c r="BA70" s="117">
        <v>51.25</v>
      </c>
      <c r="BB70" s="117">
        <v>31.613636363636363</v>
      </c>
      <c r="BC70" s="117">
        <v>31.613636363636363</v>
      </c>
      <c r="BD70" s="117">
        <v>31.613636363636363</v>
      </c>
      <c r="BE70" s="117" t="s">
        <v>220</v>
      </c>
      <c r="BF70" s="117" t="s">
        <v>220</v>
      </c>
      <c r="BG70" s="117">
        <v>87.25</v>
      </c>
    </row>
    <row r="71" spans="1:59" x14ac:dyDescent="0.45">
      <c r="A71" s="3" t="s">
        <v>217</v>
      </c>
      <c r="B71" s="3" t="s">
        <v>151</v>
      </c>
      <c r="C71" s="3" t="s">
        <v>282</v>
      </c>
      <c r="D71" s="114">
        <v>3.5714285714285716</v>
      </c>
      <c r="E71" s="114">
        <v>6</v>
      </c>
      <c r="F71" s="114">
        <v>6</v>
      </c>
      <c r="G71" s="114" t="s">
        <v>220</v>
      </c>
      <c r="H71" s="114">
        <v>6</v>
      </c>
      <c r="I71" s="114" t="s">
        <v>220</v>
      </c>
      <c r="J71" s="114">
        <v>2.6</v>
      </c>
      <c r="K71" s="117">
        <v>248.57142857142861</v>
      </c>
      <c r="L71" s="117">
        <v>313</v>
      </c>
      <c r="M71" s="117">
        <v>313</v>
      </c>
      <c r="N71" s="117" t="s">
        <v>220</v>
      </c>
      <c r="O71" s="117">
        <v>313</v>
      </c>
      <c r="P71" s="117" t="s">
        <v>220</v>
      </c>
      <c r="Q71" s="117">
        <v>222.8</v>
      </c>
      <c r="R71" s="120">
        <v>7</v>
      </c>
      <c r="S71" s="120">
        <v>2</v>
      </c>
      <c r="T71" s="120">
        <v>2</v>
      </c>
      <c r="U71" s="120">
        <v>0</v>
      </c>
      <c r="V71" s="120">
        <v>2</v>
      </c>
      <c r="W71" s="120">
        <v>0</v>
      </c>
      <c r="X71" s="120">
        <v>5</v>
      </c>
      <c r="Y71" s="120">
        <v>25</v>
      </c>
      <c r="Z71" s="120">
        <v>12</v>
      </c>
      <c r="AA71" s="120">
        <v>12</v>
      </c>
      <c r="AB71" s="120">
        <v>0</v>
      </c>
      <c r="AC71" s="120">
        <v>12</v>
      </c>
      <c r="AD71" s="120">
        <v>0</v>
      </c>
      <c r="AE71" s="120">
        <v>13</v>
      </c>
      <c r="AF71" s="129">
        <v>1</v>
      </c>
      <c r="AG71" s="129">
        <v>0.48</v>
      </c>
      <c r="AH71" s="129">
        <v>0.48</v>
      </c>
      <c r="AI71" s="129">
        <v>0</v>
      </c>
      <c r="AJ71" s="129">
        <v>0.48</v>
      </c>
      <c r="AK71" s="129">
        <v>0</v>
      </c>
      <c r="AL71" s="129">
        <v>0.52</v>
      </c>
      <c r="AM71" s="123">
        <v>1.7400000000000002</v>
      </c>
      <c r="AN71" s="123">
        <v>0.626</v>
      </c>
      <c r="AO71" s="123">
        <v>0.626</v>
      </c>
      <c r="AP71" s="123">
        <v>0</v>
      </c>
      <c r="AQ71" s="123">
        <v>0.626</v>
      </c>
      <c r="AR71" s="123">
        <v>0</v>
      </c>
      <c r="AS71" s="123">
        <v>1.1140000000000001</v>
      </c>
      <c r="AT71" s="129">
        <v>1</v>
      </c>
      <c r="AU71" s="129">
        <v>0.3597701149425287</v>
      </c>
      <c r="AV71" s="129">
        <v>0.3597701149425287</v>
      </c>
      <c r="AW71" s="129">
        <v>0</v>
      </c>
      <c r="AX71" s="129">
        <v>0.3597701149425287</v>
      </c>
      <c r="AY71" s="129">
        <v>0</v>
      </c>
      <c r="AZ71" s="129">
        <v>0.64022988505747125</v>
      </c>
      <c r="BA71" s="117">
        <v>69.600000000000009</v>
      </c>
      <c r="BB71" s="117">
        <v>52.166666666666664</v>
      </c>
      <c r="BC71" s="117">
        <v>52.166666666666664</v>
      </c>
      <c r="BD71" s="117" t="s">
        <v>220</v>
      </c>
      <c r="BE71" s="117">
        <v>52.166666666666664</v>
      </c>
      <c r="BF71" s="117" t="s">
        <v>220</v>
      </c>
      <c r="BG71" s="117">
        <v>85.692307692307693</v>
      </c>
    </row>
    <row r="72" spans="1:59" x14ac:dyDescent="0.45">
      <c r="A72" s="2" t="s">
        <v>215</v>
      </c>
      <c r="B72" s="2" t="s">
        <v>152</v>
      </c>
      <c r="C72" s="2" t="s">
        <v>283</v>
      </c>
      <c r="D72" s="113">
        <v>5.1470588235294121</v>
      </c>
      <c r="E72" s="113">
        <v>7.5</v>
      </c>
      <c r="F72" s="113">
        <v>8.375</v>
      </c>
      <c r="G72" s="113">
        <v>7</v>
      </c>
      <c r="H72" s="113">
        <v>8.5714285714285712</v>
      </c>
      <c r="I72" s="113">
        <v>6.625</v>
      </c>
      <c r="J72" s="113">
        <v>3.0555555555555554</v>
      </c>
      <c r="K72" s="116">
        <v>365.11764705882354</v>
      </c>
      <c r="L72" s="116">
        <v>380.5</v>
      </c>
      <c r="M72" s="116">
        <v>302.50000000000006</v>
      </c>
      <c r="N72" s="116">
        <v>255</v>
      </c>
      <c r="O72" s="116">
        <v>309.28571428571428</v>
      </c>
      <c r="P72" s="116">
        <v>458.5</v>
      </c>
      <c r="Q72" s="116">
        <v>351.44444444444451</v>
      </c>
      <c r="R72" s="119">
        <v>34</v>
      </c>
      <c r="S72" s="119">
        <v>16</v>
      </c>
      <c r="T72" s="119">
        <v>8</v>
      </c>
      <c r="U72" s="119">
        <v>1</v>
      </c>
      <c r="V72" s="119">
        <v>7</v>
      </c>
      <c r="W72" s="119">
        <v>8</v>
      </c>
      <c r="X72" s="119">
        <v>18</v>
      </c>
      <c r="Y72" s="119">
        <v>175</v>
      </c>
      <c r="Z72" s="119">
        <v>120</v>
      </c>
      <c r="AA72" s="119">
        <v>67</v>
      </c>
      <c r="AB72" s="119">
        <v>7</v>
      </c>
      <c r="AC72" s="119">
        <v>60</v>
      </c>
      <c r="AD72" s="119">
        <v>53</v>
      </c>
      <c r="AE72" s="119">
        <v>55</v>
      </c>
      <c r="AF72" s="128">
        <v>1</v>
      </c>
      <c r="AG72" s="128">
        <v>0.68571428571428572</v>
      </c>
      <c r="AH72" s="128">
        <v>0.38285714285714284</v>
      </c>
      <c r="AI72" s="128">
        <v>0.04</v>
      </c>
      <c r="AJ72" s="128">
        <v>0.34285714285714286</v>
      </c>
      <c r="AK72" s="128">
        <v>0.30285714285714288</v>
      </c>
      <c r="AL72" s="128">
        <v>0.31428571428571428</v>
      </c>
      <c r="AM72" s="122">
        <v>12.414</v>
      </c>
      <c r="AN72" s="122">
        <v>6.0880000000000001</v>
      </c>
      <c r="AO72" s="122">
        <v>2.4200000000000004</v>
      </c>
      <c r="AP72" s="122">
        <v>0.255</v>
      </c>
      <c r="AQ72" s="122">
        <v>2.165</v>
      </c>
      <c r="AR72" s="122">
        <v>3.6680000000000001</v>
      </c>
      <c r="AS72" s="122">
        <v>6.3260000000000005</v>
      </c>
      <c r="AT72" s="128">
        <v>1</v>
      </c>
      <c r="AU72" s="128">
        <v>0.49041404865474464</v>
      </c>
      <c r="AV72" s="128">
        <v>0.19494119542452074</v>
      </c>
      <c r="AW72" s="128">
        <v>2.0541324311261482E-2</v>
      </c>
      <c r="AX72" s="128">
        <v>0.17439987111325922</v>
      </c>
      <c r="AY72" s="128">
        <v>0.29547285323022399</v>
      </c>
      <c r="AZ72" s="128">
        <v>0.50958595134525542</v>
      </c>
      <c r="BA72" s="116">
        <v>70.937142857142859</v>
      </c>
      <c r="BB72" s="116">
        <v>50.733333333333334</v>
      </c>
      <c r="BC72" s="116">
        <v>36.119402985074636</v>
      </c>
      <c r="BD72" s="116">
        <v>36.428571428571431</v>
      </c>
      <c r="BE72" s="116">
        <v>36.083333333333336</v>
      </c>
      <c r="BF72" s="116">
        <v>69.20754716981132</v>
      </c>
      <c r="BG72" s="116">
        <v>115.01818181818183</v>
      </c>
    </row>
    <row r="73" spans="1:59" x14ac:dyDescent="0.45">
      <c r="A73" s="3" t="s">
        <v>217</v>
      </c>
      <c r="B73" s="3" t="s">
        <v>152</v>
      </c>
      <c r="C73" s="3" t="s">
        <v>284</v>
      </c>
      <c r="D73" s="114">
        <v>6.25</v>
      </c>
      <c r="E73" s="114">
        <v>7.875</v>
      </c>
      <c r="F73" s="114">
        <v>10.25</v>
      </c>
      <c r="G73" s="114">
        <v>7</v>
      </c>
      <c r="H73" s="114">
        <v>11.333333333333334</v>
      </c>
      <c r="I73" s="114">
        <v>5.5</v>
      </c>
      <c r="J73" s="114">
        <v>3</v>
      </c>
      <c r="K73" s="117">
        <v>373.16666666666674</v>
      </c>
      <c r="L73" s="117">
        <v>373.12500000000006</v>
      </c>
      <c r="M73" s="117">
        <v>371.50000000000006</v>
      </c>
      <c r="N73" s="117">
        <v>255</v>
      </c>
      <c r="O73" s="117">
        <v>410.33333333333331</v>
      </c>
      <c r="P73" s="117">
        <v>374.75</v>
      </c>
      <c r="Q73" s="117">
        <v>373.25</v>
      </c>
      <c r="R73" s="120">
        <v>12</v>
      </c>
      <c r="S73" s="120">
        <v>8</v>
      </c>
      <c r="T73" s="120">
        <v>4</v>
      </c>
      <c r="U73" s="120">
        <v>1</v>
      </c>
      <c r="V73" s="120">
        <v>3</v>
      </c>
      <c r="W73" s="120">
        <v>4</v>
      </c>
      <c r="X73" s="120">
        <v>4</v>
      </c>
      <c r="Y73" s="120">
        <v>75</v>
      </c>
      <c r="Z73" s="120">
        <v>63</v>
      </c>
      <c r="AA73" s="120">
        <v>41</v>
      </c>
      <c r="AB73" s="120">
        <v>7</v>
      </c>
      <c r="AC73" s="120">
        <v>34</v>
      </c>
      <c r="AD73" s="120">
        <v>22</v>
      </c>
      <c r="AE73" s="120">
        <v>12</v>
      </c>
      <c r="AF73" s="129">
        <v>1</v>
      </c>
      <c r="AG73" s="129">
        <v>0.84</v>
      </c>
      <c r="AH73" s="129">
        <v>0.54666666666666663</v>
      </c>
      <c r="AI73" s="129">
        <v>9.3333333333333338E-2</v>
      </c>
      <c r="AJ73" s="129">
        <v>0.45333333333333331</v>
      </c>
      <c r="AK73" s="129">
        <v>0.29333333333333333</v>
      </c>
      <c r="AL73" s="129">
        <v>0.16</v>
      </c>
      <c r="AM73" s="123">
        <v>4.4780000000000006</v>
      </c>
      <c r="AN73" s="123">
        <v>2.9850000000000003</v>
      </c>
      <c r="AO73" s="123">
        <v>1.4860000000000002</v>
      </c>
      <c r="AP73" s="123">
        <v>0.255</v>
      </c>
      <c r="AQ73" s="123">
        <v>1.2310000000000001</v>
      </c>
      <c r="AR73" s="123">
        <v>1.4990000000000001</v>
      </c>
      <c r="AS73" s="123">
        <v>1.4930000000000001</v>
      </c>
      <c r="AT73" s="129">
        <v>1</v>
      </c>
      <c r="AU73" s="129">
        <v>0.66659222867351497</v>
      </c>
      <c r="AV73" s="129">
        <v>0.33184457347029922</v>
      </c>
      <c r="AW73" s="129">
        <v>5.6945064761054036E-2</v>
      </c>
      <c r="AX73" s="129">
        <v>0.27489950870924518</v>
      </c>
      <c r="AY73" s="129">
        <v>0.3347476552032157</v>
      </c>
      <c r="AZ73" s="129">
        <v>0.33340777132648503</v>
      </c>
      <c r="BA73" s="117">
        <v>59.706666666666678</v>
      </c>
      <c r="BB73" s="117">
        <v>47.380952380952387</v>
      </c>
      <c r="BC73" s="117">
        <v>36.243902439024396</v>
      </c>
      <c r="BD73" s="117">
        <v>36.428571428571431</v>
      </c>
      <c r="BE73" s="117">
        <v>36.205882352941174</v>
      </c>
      <c r="BF73" s="117">
        <v>68.13636363636364</v>
      </c>
      <c r="BG73" s="117">
        <v>124.41666666666667</v>
      </c>
    </row>
    <row r="74" spans="1:59" x14ac:dyDescent="0.45">
      <c r="A74" s="3" t="s">
        <v>217</v>
      </c>
      <c r="B74" s="3" t="s">
        <v>152</v>
      </c>
      <c r="C74" s="3" t="s">
        <v>285</v>
      </c>
      <c r="D74" s="114">
        <v>5</v>
      </c>
      <c r="E74" s="114">
        <v>8</v>
      </c>
      <c r="F74" s="114" t="s">
        <v>220</v>
      </c>
      <c r="G74" s="114" t="s">
        <v>220</v>
      </c>
      <c r="H74" s="114" t="s">
        <v>220</v>
      </c>
      <c r="I74" s="114">
        <v>8</v>
      </c>
      <c r="J74" s="114">
        <v>4</v>
      </c>
      <c r="K74" s="117">
        <v>376</v>
      </c>
      <c r="L74" s="117">
        <v>293</v>
      </c>
      <c r="M74" s="117" t="s">
        <v>220</v>
      </c>
      <c r="N74" s="117" t="s">
        <v>220</v>
      </c>
      <c r="O74" s="117" t="s">
        <v>220</v>
      </c>
      <c r="P74" s="117">
        <v>293</v>
      </c>
      <c r="Q74" s="117">
        <v>403.66666666666669</v>
      </c>
      <c r="R74" s="120">
        <v>4</v>
      </c>
      <c r="S74" s="120">
        <v>1</v>
      </c>
      <c r="T74" s="120">
        <v>0</v>
      </c>
      <c r="U74" s="120">
        <v>0</v>
      </c>
      <c r="V74" s="120">
        <v>0</v>
      </c>
      <c r="W74" s="120">
        <v>1</v>
      </c>
      <c r="X74" s="120">
        <v>3</v>
      </c>
      <c r="Y74" s="120">
        <v>20</v>
      </c>
      <c r="Z74" s="120">
        <v>8</v>
      </c>
      <c r="AA74" s="120">
        <v>0</v>
      </c>
      <c r="AB74" s="120">
        <v>0</v>
      </c>
      <c r="AC74" s="120">
        <v>0</v>
      </c>
      <c r="AD74" s="120">
        <v>8</v>
      </c>
      <c r="AE74" s="120">
        <v>12</v>
      </c>
      <c r="AF74" s="129">
        <v>1</v>
      </c>
      <c r="AG74" s="129">
        <v>0.4</v>
      </c>
      <c r="AH74" s="129">
        <v>0</v>
      </c>
      <c r="AI74" s="129">
        <v>0</v>
      </c>
      <c r="AJ74" s="129">
        <v>0</v>
      </c>
      <c r="AK74" s="129">
        <v>0.4</v>
      </c>
      <c r="AL74" s="129">
        <v>0.6</v>
      </c>
      <c r="AM74" s="123">
        <v>1.504</v>
      </c>
      <c r="AN74" s="123">
        <v>0.29299999999999998</v>
      </c>
      <c r="AO74" s="123">
        <v>0</v>
      </c>
      <c r="AP74" s="123">
        <v>0</v>
      </c>
      <c r="AQ74" s="123">
        <v>0</v>
      </c>
      <c r="AR74" s="123">
        <v>0.29299999999999998</v>
      </c>
      <c r="AS74" s="123">
        <v>1.2110000000000001</v>
      </c>
      <c r="AT74" s="129">
        <v>1</v>
      </c>
      <c r="AU74" s="129">
        <v>0.19481382978723402</v>
      </c>
      <c r="AV74" s="129">
        <v>0</v>
      </c>
      <c r="AW74" s="129">
        <v>0</v>
      </c>
      <c r="AX74" s="129">
        <v>0</v>
      </c>
      <c r="AY74" s="129">
        <v>0.19481382978723402</v>
      </c>
      <c r="AZ74" s="129">
        <v>0.80518617021276606</v>
      </c>
      <c r="BA74" s="117">
        <v>75.2</v>
      </c>
      <c r="BB74" s="117">
        <v>36.625</v>
      </c>
      <c r="BC74" s="117" t="s">
        <v>220</v>
      </c>
      <c r="BD74" s="117" t="s">
        <v>220</v>
      </c>
      <c r="BE74" s="117" t="s">
        <v>220</v>
      </c>
      <c r="BF74" s="117">
        <v>36.625</v>
      </c>
      <c r="BG74" s="117">
        <v>100.91666666666667</v>
      </c>
    </row>
    <row r="75" spans="1:59" x14ac:dyDescent="0.45">
      <c r="A75" s="3" t="s">
        <v>217</v>
      </c>
      <c r="B75" s="3" t="s">
        <v>152</v>
      </c>
      <c r="C75" s="3" t="s">
        <v>286</v>
      </c>
      <c r="D75" s="114">
        <v>4.8</v>
      </c>
      <c r="E75" s="114">
        <v>7</v>
      </c>
      <c r="F75" s="114">
        <v>6</v>
      </c>
      <c r="G75" s="114" t="s">
        <v>220</v>
      </c>
      <c r="H75" s="114">
        <v>6</v>
      </c>
      <c r="I75" s="114">
        <v>7.666666666666667</v>
      </c>
      <c r="J75" s="114">
        <v>2.6</v>
      </c>
      <c r="K75" s="117">
        <v>348.19999999999993</v>
      </c>
      <c r="L75" s="117">
        <v>457.7999999999999</v>
      </c>
      <c r="M75" s="117">
        <v>206.5</v>
      </c>
      <c r="N75" s="117" t="s">
        <v>220</v>
      </c>
      <c r="O75" s="117">
        <v>206.5</v>
      </c>
      <c r="P75" s="117">
        <v>625.33333333333337</v>
      </c>
      <c r="Q75" s="117">
        <v>238.6</v>
      </c>
      <c r="R75" s="120">
        <v>10</v>
      </c>
      <c r="S75" s="120">
        <v>5</v>
      </c>
      <c r="T75" s="120">
        <v>2</v>
      </c>
      <c r="U75" s="120">
        <v>0</v>
      </c>
      <c r="V75" s="120">
        <v>2</v>
      </c>
      <c r="W75" s="120">
        <v>3</v>
      </c>
      <c r="X75" s="120">
        <v>5</v>
      </c>
      <c r="Y75" s="120">
        <v>48</v>
      </c>
      <c r="Z75" s="120">
        <v>35</v>
      </c>
      <c r="AA75" s="120">
        <v>12</v>
      </c>
      <c r="AB75" s="120">
        <v>0</v>
      </c>
      <c r="AC75" s="120">
        <v>12</v>
      </c>
      <c r="AD75" s="120">
        <v>23</v>
      </c>
      <c r="AE75" s="120">
        <v>13</v>
      </c>
      <c r="AF75" s="129">
        <v>1</v>
      </c>
      <c r="AG75" s="129">
        <v>0.72916666666666663</v>
      </c>
      <c r="AH75" s="129">
        <v>0.25</v>
      </c>
      <c r="AI75" s="129">
        <v>0</v>
      </c>
      <c r="AJ75" s="129">
        <v>0.25</v>
      </c>
      <c r="AK75" s="129">
        <v>0.47916666666666669</v>
      </c>
      <c r="AL75" s="129">
        <v>0.27083333333333331</v>
      </c>
      <c r="AM75" s="123">
        <v>3.4819999999999998</v>
      </c>
      <c r="AN75" s="123">
        <v>2.2889999999999997</v>
      </c>
      <c r="AO75" s="123">
        <v>0.41299999999999998</v>
      </c>
      <c r="AP75" s="123">
        <v>0</v>
      </c>
      <c r="AQ75" s="123">
        <v>0.41299999999999998</v>
      </c>
      <c r="AR75" s="123">
        <v>1.8759999999999999</v>
      </c>
      <c r="AS75" s="123">
        <v>1.1930000000000001</v>
      </c>
      <c r="AT75" s="129">
        <v>1</v>
      </c>
      <c r="AU75" s="129">
        <v>0.65738081562320505</v>
      </c>
      <c r="AV75" s="129">
        <v>0.11860999425617462</v>
      </c>
      <c r="AW75" s="129">
        <v>0</v>
      </c>
      <c r="AX75" s="129">
        <v>0.11860999425617462</v>
      </c>
      <c r="AY75" s="129">
        <v>0.53877082136703047</v>
      </c>
      <c r="AZ75" s="129">
        <v>0.34261918437679501</v>
      </c>
      <c r="BA75" s="117">
        <v>72.541666666666657</v>
      </c>
      <c r="BB75" s="117">
        <v>65.399999999999991</v>
      </c>
      <c r="BC75" s="117">
        <v>34.416666666666664</v>
      </c>
      <c r="BD75" s="117" t="s">
        <v>220</v>
      </c>
      <c r="BE75" s="117">
        <v>34.416666666666664</v>
      </c>
      <c r="BF75" s="117">
        <v>81.565217391304344</v>
      </c>
      <c r="BG75" s="117">
        <v>91.769230769230774</v>
      </c>
    </row>
    <row r="76" spans="1:59" x14ac:dyDescent="0.45">
      <c r="A76" s="3" t="s">
        <v>217</v>
      </c>
      <c r="B76" s="3" t="s">
        <v>152</v>
      </c>
      <c r="C76" s="3" t="s">
        <v>287</v>
      </c>
      <c r="D76" s="114">
        <v>4</v>
      </c>
      <c r="E76" s="114">
        <v>7</v>
      </c>
      <c r="F76" s="114">
        <v>7</v>
      </c>
      <c r="G76" s="114" t="s">
        <v>220</v>
      </c>
      <c r="H76" s="114">
        <v>7</v>
      </c>
      <c r="I76" s="114" t="s">
        <v>220</v>
      </c>
      <c r="J76" s="114">
        <v>3</v>
      </c>
      <c r="K76" s="117">
        <v>368.74999999999994</v>
      </c>
      <c r="L76" s="117">
        <v>260.5</v>
      </c>
      <c r="M76" s="117">
        <v>260.5</v>
      </c>
      <c r="N76" s="117" t="s">
        <v>220</v>
      </c>
      <c r="O76" s="117">
        <v>260.5</v>
      </c>
      <c r="P76" s="117" t="s">
        <v>220</v>
      </c>
      <c r="Q76" s="117">
        <v>404.83333333333331</v>
      </c>
      <c r="R76" s="120">
        <v>8</v>
      </c>
      <c r="S76" s="120">
        <v>2</v>
      </c>
      <c r="T76" s="120">
        <v>2</v>
      </c>
      <c r="U76" s="120">
        <v>0</v>
      </c>
      <c r="V76" s="120">
        <v>2</v>
      </c>
      <c r="W76" s="120">
        <v>0</v>
      </c>
      <c r="X76" s="120">
        <v>6</v>
      </c>
      <c r="Y76" s="120">
        <v>32</v>
      </c>
      <c r="Z76" s="120">
        <v>14</v>
      </c>
      <c r="AA76" s="120">
        <v>14</v>
      </c>
      <c r="AB76" s="120">
        <v>0</v>
      </c>
      <c r="AC76" s="120">
        <v>14</v>
      </c>
      <c r="AD76" s="120">
        <v>0</v>
      </c>
      <c r="AE76" s="120">
        <v>18</v>
      </c>
      <c r="AF76" s="129">
        <v>1</v>
      </c>
      <c r="AG76" s="129">
        <v>0.4375</v>
      </c>
      <c r="AH76" s="129">
        <v>0.4375</v>
      </c>
      <c r="AI76" s="129">
        <v>0</v>
      </c>
      <c r="AJ76" s="129">
        <v>0.4375</v>
      </c>
      <c r="AK76" s="129">
        <v>0</v>
      </c>
      <c r="AL76" s="129">
        <v>0.5625</v>
      </c>
      <c r="AM76" s="123">
        <v>2.9499999999999997</v>
      </c>
      <c r="AN76" s="123">
        <v>0.52100000000000002</v>
      </c>
      <c r="AO76" s="123">
        <v>0.52100000000000002</v>
      </c>
      <c r="AP76" s="123">
        <v>0</v>
      </c>
      <c r="AQ76" s="123">
        <v>0.52100000000000002</v>
      </c>
      <c r="AR76" s="123">
        <v>0</v>
      </c>
      <c r="AS76" s="123">
        <v>2.4289999999999998</v>
      </c>
      <c r="AT76" s="129">
        <v>1</v>
      </c>
      <c r="AU76" s="129">
        <v>0.17661016949152544</v>
      </c>
      <c r="AV76" s="129">
        <v>0.17661016949152544</v>
      </c>
      <c r="AW76" s="129">
        <v>0</v>
      </c>
      <c r="AX76" s="129">
        <v>0.17661016949152544</v>
      </c>
      <c r="AY76" s="129">
        <v>0</v>
      </c>
      <c r="AZ76" s="129">
        <v>0.82338983050847459</v>
      </c>
      <c r="BA76" s="117">
        <v>92.187499999999986</v>
      </c>
      <c r="BB76" s="117">
        <v>37.214285714285715</v>
      </c>
      <c r="BC76" s="117">
        <v>37.214285714285715</v>
      </c>
      <c r="BD76" s="117" t="s">
        <v>220</v>
      </c>
      <c r="BE76" s="117">
        <v>37.214285714285715</v>
      </c>
      <c r="BF76" s="117" t="s">
        <v>220</v>
      </c>
      <c r="BG76" s="117">
        <v>134.94444444444446</v>
      </c>
    </row>
    <row r="77" spans="1:59" x14ac:dyDescent="0.45">
      <c r="A77" s="2" t="s">
        <v>215</v>
      </c>
      <c r="B77" s="2" t="s">
        <v>153</v>
      </c>
      <c r="C77" s="2" t="s">
        <v>288</v>
      </c>
      <c r="D77" s="113">
        <v>7.0568181818181817</v>
      </c>
      <c r="E77" s="113">
        <v>11.529411764705882</v>
      </c>
      <c r="F77" s="113">
        <v>15.727272727272727</v>
      </c>
      <c r="G77" s="113">
        <v>24</v>
      </c>
      <c r="H77" s="113">
        <v>13.888888888888889</v>
      </c>
      <c r="I77" s="113">
        <v>9.5217391304347831</v>
      </c>
      <c r="J77" s="113">
        <v>4.2407407407407405</v>
      </c>
      <c r="K77" s="116">
        <v>516.92045454545462</v>
      </c>
      <c r="L77" s="116">
        <v>715.88235294117646</v>
      </c>
      <c r="M77" s="116">
        <v>607.36363636363649</v>
      </c>
      <c r="N77" s="116">
        <v>974</v>
      </c>
      <c r="O77" s="116">
        <v>525.88888888888903</v>
      </c>
      <c r="P77" s="116">
        <v>767.78260869565213</v>
      </c>
      <c r="Q77" s="116">
        <v>391.64814814814815</v>
      </c>
      <c r="R77" s="119">
        <v>88</v>
      </c>
      <c r="S77" s="119">
        <v>34</v>
      </c>
      <c r="T77" s="119">
        <v>11</v>
      </c>
      <c r="U77" s="119">
        <v>2</v>
      </c>
      <c r="V77" s="119">
        <v>9</v>
      </c>
      <c r="W77" s="119">
        <v>23</v>
      </c>
      <c r="X77" s="119">
        <v>54</v>
      </c>
      <c r="Y77" s="119">
        <v>621</v>
      </c>
      <c r="Z77" s="119">
        <v>392</v>
      </c>
      <c r="AA77" s="119">
        <v>173</v>
      </c>
      <c r="AB77" s="119">
        <v>48</v>
      </c>
      <c r="AC77" s="119">
        <v>125</v>
      </c>
      <c r="AD77" s="119">
        <v>219</v>
      </c>
      <c r="AE77" s="119">
        <v>229</v>
      </c>
      <c r="AF77" s="128">
        <v>1</v>
      </c>
      <c r="AG77" s="128">
        <v>0.6312399355877617</v>
      </c>
      <c r="AH77" s="128">
        <v>0.27858293075684382</v>
      </c>
      <c r="AI77" s="128">
        <v>7.7294685990338161E-2</v>
      </c>
      <c r="AJ77" s="128">
        <v>0.20128824476650564</v>
      </c>
      <c r="AK77" s="128">
        <v>0.35265700483091789</v>
      </c>
      <c r="AL77" s="128">
        <v>0.3687600644122383</v>
      </c>
      <c r="AM77" s="122">
        <v>45.489000000000004</v>
      </c>
      <c r="AN77" s="122">
        <v>24.34</v>
      </c>
      <c r="AO77" s="122">
        <v>6.6810000000000009</v>
      </c>
      <c r="AP77" s="122">
        <v>1.948</v>
      </c>
      <c r="AQ77" s="122">
        <v>4.7330000000000005</v>
      </c>
      <c r="AR77" s="122">
        <v>17.658999999999999</v>
      </c>
      <c r="AS77" s="122">
        <v>21.149000000000001</v>
      </c>
      <c r="AT77" s="128">
        <v>1</v>
      </c>
      <c r="AU77" s="128">
        <v>0.53507441359449537</v>
      </c>
      <c r="AV77" s="128">
        <v>0.14687067203060081</v>
      </c>
      <c r="AW77" s="128">
        <v>4.2823539756864294E-2</v>
      </c>
      <c r="AX77" s="128">
        <v>0.10404713227373651</v>
      </c>
      <c r="AY77" s="128">
        <v>0.38820374156389453</v>
      </c>
      <c r="AZ77" s="128">
        <v>0.46492558640550458</v>
      </c>
      <c r="BA77" s="116">
        <v>73.251207729468604</v>
      </c>
      <c r="BB77" s="116">
        <v>62.091836734693878</v>
      </c>
      <c r="BC77" s="116">
        <v>38.618497109826592</v>
      </c>
      <c r="BD77" s="116">
        <v>40.583333333333336</v>
      </c>
      <c r="BE77" s="116">
        <v>37.864000000000004</v>
      </c>
      <c r="BF77" s="116">
        <v>80.634703196347033</v>
      </c>
      <c r="BG77" s="116">
        <v>92.353711790393007</v>
      </c>
    </row>
    <row r="78" spans="1:59" x14ac:dyDescent="0.45">
      <c r="A78" s="3" t="s">
        <v>217</v>
      </c>
      <c r="B78" s="3" t="s">
        <v>153</v>
      </c>
      <c r="C78" s="3" t="s">
        <v>289</v>
      </c>
      <c r="D78" s="114">
        <v>7</v>
      </c>
      <c r="E78" s="114">
        <v>8.1999999999999993</v>
      </c>
      <c r="F78" s="114">
        <v>9.5</v>
      </c>
      <c r="G78" s="114" t="s">
        <v>220</v>
      </c>
      <c r="H78" s="114">
        <v>9.5</v>
      </c>
      <c r="I78" s="114">
        <v>7.333333333333333</v>
      </c>
      <c r="J78" s="114">
        <v>5.5</v>
      </c>
      <c r="K78" s="117">
        <v>602.88888888888891</v>
      </c>
      <c r="L78" s="117">
        <v>586.40000000000009</v>
      </c>
      <c r="M78" s="117">
        <v>559</v>
      </c>
      <c r="N78" s="117" t="s">
        <v>220</v>
      </c>
      <c r="O78" s="117">
        <v>559</v>
      </c>
      <c r="P78" s="117">
        <v>604.66666666666663</v>
      </c>
      <c r="Q78" s="117">
        <v>623.5</v>
      </c>
      <c r="R78" s="120">
        <v>9</v>
      </c>
      <c r="S78" s="120">
        <v>5</v>
      </c>
      <c r="T78" s="120">
        <v>2</v>
      </c>
      <c r="U78" s="120">
        <v>0</v>
      </c>
      <c r="V78" s="120">
        <v>2</v>
      </c>
      <c r="W78" s="120">
        <v>3</v>
      </c>
      <c r="X78" s="120">
        <v>4</v>
      </c>
      <c r="Y78" s="120">
        <v>63</v>
      </c>
      <c r="Z78" s="120">
        <v>41</v>
      </c>
      <c r="AA78" s="120">
        <v>19</v>
      </c>
      <c r="AB78" s="120">
        <v>0</v>
      </c>
      <c r="AC78" s="120">
        <v>19</v>
      </c>
      <c r="AD78" s="120">
        <v>22</v>
      </c>
      <c r="AE78" s="120">
        <v>22</v>
      </c>
      <c r="AF78" s="129">
        <v>1</v>
      </c>
      <c r="AG78" s="129">
        <v>0.65079365079365081</v>
      </c>
      <c r="AH78" s="129">
        <v>0.30158730158730157</v>
      </c>
      <c r="AI78" s="129">
        <v>0</v>
      </c>
      <c r="AJ78" s="129">
        <v>0.30158730158730157</v>
      </c>
      <c r="AK78" s="129">
        <v>0.34920634920634919</v>
      </c>
      <c r="AL78" s="129">
        <v>0.34920634920634919</v>
      </c>
      <c r="AM78" s="123">
        <v>5.4260000000000002</v>
      </c>
      <c r="AN78" s="123">
        <v>2.9320000000000004</v>
      </c>
      <c r="AO78" s="123">
        <v>1.1180000000000001</v>
      </c>
      <c r="AP78" s="123">
        <v>0</v>
      </c>
      <c r="AQ78" s="123">
        <v>1.1180000000000001</v>
      </c>
      <c r="AR78" s="123">
        <v>1.8140000000000001</v>
      </c>
      <c r="AS78" s="123">
        <v>2.4940000000000002</v>
      </c>
      <c r="AT78" s="129">
        <v>1</v>
      </c>
      <c r="AU78" s="129">
        <v>0.5403612237375599</v>
      </c>
      <c r="AV78" s="129">
        <v>0.20604496866936972</v>
      </c>
      <c r="AW78" s="129">
        <v>0</v>
      </c>
      <c r="AX78" s="129">
        <v>0.20604496866936972</v>
      </c>
      <c r="AY78" s="129">
        <v>0.33431625506819018</v>
      </c>
      <c r="AZ78" s="129">
        <v>0.45963877626244015</v>
      </c>
      <c r="BA78" s="117">
        <v>86.126984126984127</v>
      </c>
      <c r="BB78" s="117">
        <v>71.512195121951237</v>
      </c>
      <c r="BC78" s="117">
        <v>58.842105263157897</v>
      </c>
      <c r="BD78" s="117" t="s">
        <v>220</v>
      </c>
      <c r="BE78" s="117">
        <v>58.842105263157897</v>
      </c>
      <c r="BF78" s="117">
        <v>82.454545454545453</v>
      </c>
      <c r="BG78" s="117">
        <v>113.36363636363636</v>
      </c>
    </row>
    <row r="79" spans="1:59" x14ac:dyDescent="0.45">
      <c r="A79" s="3" t="s">
        <v>217</v>
      </c>
      <c r="B79" s="3" t="s">
        <v>153</v>
      </c>
      <c r="C79" s="3" t="s">
        <v>290</v>
      </c>
      <c r="D79" s="114">
        <v>7.1428571428571432</v>
      </c>
      <c r="E79" s="114">
        <v>17</v>
      </c>
      <c r="F79" s="114">
        <v>17</v>
      </c>
      <c r="G79" s="114" t="s">
        <v>220</v>
      </c>
      <c r="H79" s="114">
        <v>17</v>
      </c>
      <c r="I79" s="114">
        <v>17</v>
      </c>
      <c r="J79" s="114">
        <v>3.2</v>
      </c>
      <c r="K79" s="117">
        <v>783.57142857142844</v>
      </c>
      <c r="L79" s="117">
        <v>1667.5</v>
      </c>
      <c r="M79" s="117">
        <v>603</v>
      </c>
      <c r="N79" s="117" t="s">
        <v>220</v>
      </c>
      <c r="O79" s="117">
        <v>603</v>
      </c>
      <c r="P79" s="117">
        <v>2732</v>
      </c>
      <c r="Q79" s="117">
        <v>430</v>
      </c>
      <c r="R79" s="120">
        <v>7</v>
      </c>
      <c r="S79" s="120">
        <v>2</v>
      </c>
      <c r="T79" s="120">
        <v>1</v>
      </c>
      <c r="U79" s="120">
        <v>0</v>
      </c>
      <c r="V79" s="120">
        <v>1</v>
      </c>
      <c r="W79" s="120">
        <v>1</v>
      </c>
      <c r="X79" s="120">
        <v>5</v>
      </c>
      <c r="Y79" s="120">
        <v>50</v>
      </c>
      <c r="Z79" s="120">
        <v>34</v>
      </c>
      <c r="AA79" s="120">
        <v>17</v>
      </c>
      <c r="AB79" s="120">
        <v>0</v>
      </c>
      <c r="AC79" s="120">
        <v>17</v>
      </c>
      <c r="AD79" s="120">
        <v>17</v>
      </c>
      <c r="AE79" s="120">
        <v>16</v>
      </c>
      <c r="AF79" s="129">
        <v>1</v>
      </c>
      <c r="AG79" s="129">
        <v>0.68</v>
      </c>
      <c r="AH79" s="129">
        <v>0.34</v>
      </c>
      <c r="AI79" s="129">
        <v>0</v>
      </c>
      <c r="AJ79" s="129">
        <v>0.34</v>
      </c>
      <c r="AK79" s="129">
        <v>0.34</v>
      </c>
      <c r="AL79" s="129">
        <v>0.32</v>
      </c>
      <c r="AM79" s="123">
        <v>5.4849999999999994</v>
      </c>
      <c r="AN79" s="123">
        <v>3.335</v>
      </c>
      <c r="AO79" s="123">
        <v>0.60299999999999998</v>
      </c>
      <c r="AP79" s="123">
        <v>0</v>
      </c>
      <c r="AQ79" s="123">
        <v>0.60299999999999998</v>
      </c>
      <c r="AR79" s="123">
        <v>2.7320000000000002</v>
      </c>
      <c r="AS79" s="123">
        <v>2.15</v>
      </c>
      <c r="AT79" s="129">
        <v>1</v>
      </c>
      <c r="AU79" s="129">
        <v>0.60802187784867823</v>
      </c>
      <c r="AV79" s="129">
        <v>0.10993618960802189</v>
      </c>
      <c r="AW79" s="129">
        <v>0</v>
      </c>
      <c r="AX79" s="129">
        <v>0.10993618960802189</v>
      </c>
      <c r="AY79" s="129">
        <v>0.49808568824065641</v>
      </c>
      <c r="AZ79" s="129">
        <v>0.39197812215132183</v>
      </c>
      <c r="BA79" s="117">
        <v>109.69999999999999</v>
      </c>
      <c r="BB79" s="117">
        <v>98.088235294117652</v>
      </c>
      <c r="BC79" s="117">
        <v>35.470588235294116</v>
      </c>
      <c r="BD79" s="117" t="s">
        <v>220</v>
      </c>
      <c r="BE79" s="117">
        <v>35.470588235294116</v>
      </c>
      <c r="BF79" s="117">
        <v>160.70588235294119</v>
      </c>
      <c r="BG79" s="117">
        <v>134.375</v>
      </c>
    </row>
    <row r="80" spans="1:59" x14ac:dyDescent="0.45">
      <c r="A80" s="3" t="s">
        <v>217</v>
      </c>
      <c r="B80" s="3" t="s">
        <v>153</v>
      </c>
      <c r="C80" s="3" t="s">
        <v>291</v>
      </c>
      <c r="D80" s="114">
        <v>6.5</v>
      </c>
      <c r="E80" s="114">
        <v>9.5</v>
      </c>
      <c r="F80" s="114">
        <v>17</v>
      </c>
      <c r="G80" s="114" t="s">
        <v>220</v>
      </c>
      <c r="H80" s="114">
        <v>17</v>
      </c>
      <c r="I80" s="114">
        <v>8</v>
      </c>
      <c r="J80" s="114">
        <v>4.25</v>
      </c>
      <c r="K80" s="117">
        <v>573.21428571428567</v>
      </c>
      <c r="L80" s="117">
        <v>765.66666666666663</v>
      </c>
      <c r="M80" s="117">
        <v>402</v>
      </c>
      <c r="N80" s="117" t="s">
        <v>220</v>
      </c>
      <c r="O80" s="117">
        <v>402</v>
      </c>
      <c r="P80" s="117">
        <v>838.4</v>
      </c>
      <c r="Q80" s="117">
        <v>428.875</v>
      </c>
      <c r="R80" s="120">
        <v>14</v>
      </c>
      <c r="S80" s="120">
        <v>6</v>
      </c>
      <c r="T80" s="120">
        <v>1</v>
      </c>
      <c r="U80" s="120">
        <v>0</v>
      </c>
      <c r="V80" s="120">
        <v>1</v>
      </c>
      <c r="W80" s="120">
        <v>5</v>
      </c>
      <c r="X80" s="120">
        <v>8</v>
      </c>
      <c r="Y80" s="120">
        <v>91</v>
      </c>
      <c r="Z80" s="120">
        <v>57</v>
      </c>
      <c r="AA80" s="120">
        <v>17</v>
      </c>
      <c r="AB80" s="120">
        <v>0</v>
      </c>
      <c r="AC80" s="120">
        <v>17</v>
      </c>
      <c r="AD80" s="120">
        <v>40</v>
      </c>
      <c r="AE80" s="120">
        <v>34</v>
      </c>
      <c r="AF80" s="129">
        <v>1</v>
      </c>
      <c r="AG80" s="129">
        <v>0.62637362637362637</v>
      </c>
      <c r="AH80" s="129">
        <v>0.18681318681318682</v>
      </c>
      <c r="AI80" s="129">
        <v>0</v>
      </c>
      <c r="AJ80" s="129">
        <v>0.18681318681318682</v>
      </c>
      <c r="AK80" s="129">
        <v>0.43956043956043955</v>
      </c>
      <c r="AL80" s="129">
        <v>0.37362637362637363</v>
      </c>
      <c r="AM80" s="123">
        <v>8.0250000000000004</v>
      </c>
      <c r="AN80" s="123">
        <v>4.5940000000000003</v>
      </c>
      <c r="AO80" s="123">
        <v>0.40200000000000002</v>
      </c>
      <c r="AP80" s="123">
        <v>0</v>
      </c>
      <c r="AQ80" s="123">
        <v>0.40200000000000002</v>
      </c>
      <c r="AR80" s="123">
        <v>4.1920000000000002</v>
      </c>
      <c r="AS80" s="123">
        <v>3.431</v>
      </c>
      <c r="AT80" s="129">
        <v>1</v>
      </c>
      <c r="AU80" s="129">
        <v>0.57246105919003121</v>
      </c>
      <c r="AV80" s="129">
        <v>5.0093457943925238E-2</v>
      </c>
      <c r="AW80" s="129">
        <v>0</v>
      </c>
      <c r="AX80" s="129">
        <v>5.0093457943925238E-2</v>
      </c>
      <c r="AY80" s="129">
        <v>0.52236760124610593</v>
      </c>
      <c r="AZ80" s="129">
        <v>0.42753894080996885</v>
      </c>
      <c r="BA80" s="117">
        <v>88.186813186813183</v>
      </c>
      <c r="BB80" s="117">
        <v>80.596491228070178</v>
      </c>
      <c r="BC80" s="117">
        <v>23.647058823529413</v>
      </c>
      <c r="BD80" s="117" t="s">
        <v>220</v>
      </c>
      <c r="BE80" s="117">
        <v>23.647058823529413</v>
      </c>
      <c r="BF80" s="117">
        <v>104.8</v>
      </c>
      <c r="BG80" s="117">
        <v>100.91176470588235</v>
      </c>
    </row>
    <row r="81" spans="1:59" x14ac:dyDescent="0.45">
      <c r="A81" s="3" t="s">
        <v>217</v>
      </c>
      <c r="B81" s="3" t="s">
        <v>153</v>
      </c>
      <c r="C81" s="3" t="s">
        <v>292</v>
      </c>
      <c r="D81" s="114">
        <v>7.9285714285714288</v>
      </c>
      <c r="E81" s="114">
        <v>15.4</v>
      </c>
      <c r="F81" s="114">
        <v>17.333333333333332</v>
      </c>
      <c r="G81" s="114">
        <v>18</v>
      </c>
      <c r="H81" s="114">
        <v>17</v>
      </c>
      <c r="I81" s="114">
        <v>12.5</v>
      </c>
      <c r="J81" s="114">
        <v>3.7777777777777777</v>
      </c>
      <c r="K81" s="117">
        <v>412.35714285714283</v>
      </c>
      <c r="L81" s="117">
        <v>662.8</v>
      </c>
      <c r="M81" s="117">
        <v>771.66666666666663</v>
      </c>
      <c r="N81" s="117">
        <v>980</v>
      </c>
      <c r="O81" s="117">
        <v>667.5</v>
      </c>
      <c r="P81" s="117">
        <v>499.5</v>
      </c>
      <c r="Q81" s="117">
        <v>273.22222222222223</v>
      </c>
      <c r="R81" s="120">
        <v>14</v>
      </c>
      <c r="S81" s="120">
        <v>5</v>
      </c>
      <c r="T81" s="120">
        <v>3</v>
      </c>
      <c r="U81" s="120">
        <v>1</v>
      </c>
      <c r="V81" s="120">
        <v>2</v>
      </c>
      <c r="W81" s="120">
        <v>2</v>
      </c>
      <c r="X81" s="120">
        <v>9</v>
      </c>
      <c r="Y81" s="120">
        <v>111</v>
      </c>
      <c r="Z81" s="120">
        <v>77</v>
      </c>
      <c r="AA81" s="120">
        <v>52</v>
      </c>
      <c r="AB81" s="120">
        <v>18</v>
      </c>
      <c r="AC81" s="120">
        <v>34</v>
      </c>
      <c r="AD81" s="120">
        <v>25</v>
      </c>
      <c r="AE81" s="120">
        <v>34</v>
      </c>
      <c r="AF81" s="129">
        <v>1</v>
      </c>
      <c r="AG81" s="129">
        <v>0.69369369369369371</v>
      </c>
      <c r="AH81" s="129">
        <v>0.46846846846846846</v>
      </c>
      <c r="AI81" s="129">
        <v>0.16216216216216217</v>
      </c>
      <c r="AJ81" s="129">
        <v>0.30630630630630629</v>
      </c>
      <c r="AK81" s="129">
        <v>0.22522522522522523</v>
      </c>
      <c r="AL81" s="129">
        <v>0.30630630630630629</v>
      </c>
      <c r="AM81" s="123">
        <v>5.7729999999999997</v>
      </c>
      <c r="AN81" s="123">
        <v>3.3140000000000001</v>
      </c>
      <c r="AO81" s="123">
        <v>2.3149999999999999</v>
      </c>
      <c r="AP81" s="123">
        <v>0.98</v>
      </c>
      <c r="AQ81" s="123">
        <v>1.335</v>
      </c>
      <c r="AR81" s="123">
        <v>0.999</v>
      </c>
      <c r="AS81" s="123">
        <v>2.4590000000000001</v>
      </c>
      <c r="AT81" s="129">
        <v>1</v>
      </c>
      <c r="AU81" s="129">
        <v>0.57405161960852247</v>
      </c>
      <c r="AV81" s="129">
        <v>0.40100467694439634</v>
      </c>
      <c r="AW81" s="129">
        <v>0.169755759570414</v>
      </c>
      <c r="AX81" s="129">
        <v>0.23124891737398234</v>
      </c>
      <c r="AY81" s="129">
        <v>0.17304694266412612</v>
      </c>
      <c r="AZ81" s="129">
        <v>0.42594838039147759</v>
      </c>
      <c r="BA81" s="117">
        <v>52.009009009009006</v>
      </c>
      <c r="BB81" s="117">
        <v>43.038961038961041</v>
      </c>
      <c r="BC81" s="117">
        <v>44.519230769230766</v>
      </c>
      <c r="BD81" s="117">
        <v>54.444444444444443</v>
      </c>
      <c r="BE81" s="117">
        <v>39.264705882352942</v>
      </c>
      <c r="BF81" s="117">
        <v>39.96</v>
      </c>
      <c r="BG81" s="117">
        <v>72.32352941176471</v>
      </c>
    </row>
    <row r="82" spans="1:59" x14ac:dyDescent="0.45">
      <c r="A82" s="3" t="s">
        <v>217</v>
      </c>
      <c r="B82" s="3" t="s">
        <v>153</v>
      </c>
      <c r="C82" s="3" t="s">
        <v>293</v>
      </c>
      <c r="D82" s="114">
        <v>5.666666666666667</v>
      </c>
      <c r="E82" s="114">
        <v>6</v>
      </c>
      <c r="F82" s="114" t="s">
        <v>220</v>
      </c>
      <c r="G82" s="114" t="s">
        <v>220</v>
      </c>
      <c r="H82" s="114" t="s">
        <v>220</v>
      </c>
      <c r="I82" s="114">
        <v>6</v>
      </c>
      <c r="J82" s="114">
        <v>5.5</v>
      </c>
      <c r="K82" s="117">
        <v>408.33333333333331</v>
      </c>
      <c r="L82" s="117">
        <v>335</v>
      </c>
      <c r="M82" s="117" t="s">
        <v>220</v>
      </c>
      <c r="N82" s="117" t="s">
        <v>220</v>
      </c>
      <c r="O82" s="117" t="s">
        <v>220</v>
      </c>
      <c r="P82" s="117">
        <v>335</v>
      </c>
      <c r="Q82" s="117">
        <v>445</v>
      </c>
      <c r="R82" s="120">
        <v>6</v>
      </c>
      <c r="S82" s="120">
        <v>2</v>
      </c>
      <c r="T82" s="120">
        <v>0</v>
      </c>
      <c r="U82" s="120">
        <v>0</v>
      </c>
      <c r="V82" s="120">
        <v>0</v>
      </c>
      <c r="W82" s="120">
        <v>2</v>
      </c>
      <c r="X82" s="120">
        <v>4</v>
      </c>
      <c r="Y82" s="120">
        <v>34</v>
      </c>
      <c r="Z82" s="120">
        <v>12</v>
      </c>
      <c r="AA82" s="120">
        <v>0</v>
      </c>
      <c r="AB82" s="120">
        <v>0</v>
      </c>
      <c r="AC82" s="120">
        <v>0</v>
      </c>
      <c r="AD82" s="120">
        <v>12</v>
      </c>
      <c r="AE82" s="120">
        <v>22</v>
      </c>
      <c r="AF82" s="129">
        <v>1</v>
      </c>
      <c r="AG82" s="129">
        <v>0.35294117647058826</v>
      </c>
      <c r="AH82" s="129">
        <v>0</v>
      </c>
      <c r="AI82" s="129">
        <v>0</v>
      </c>
      <c r="AJ82" s="129">
        <v>0</v>
      </c>
      <c r="AK82" s="129">
        <v>0.35294117647058826</v>
      </c>
      <c r="AL82" s="129">
        <v>0.6470588235294118</v>
      </c>
      <c r="AM82" s="123">
        <v>2.4500000000000002</v>
      </c>
      <c r="AN82" s="123">
        <v>0.67</v>
      </c>
      <c r="AO82" s="123">
        <v>0</v>
      </c>
      <c r="AP82" s="123">
        <v>0</v>
      </c>
      <c r="AQ82" s="123">
        <v>0</v>
      </c>
      <c r="AR82" s="123">
        <v>0.67</v>
      </c>
      <c r="AS82" s="123">
        <v>1.78</v>
      </c>
      <c r="AT82" s="129">
        <v>1</v>
      </c>
      <c r="AU82" s="129">
        <v>0.27346938775510204</v>
      </c>
      <c r="AV82" s="129">
        <v>0</v>
      </c>
      <c r="AW82" s="129">
        <v>0</v>
      </c>
      <c r="AX82" s="129">
        <v>0</v>
      </c>
      <c r="AY82" s="129">
        <v>0.27346938775510204</v>
      </c>
      <c r="AZ82" s="129">
        <v>0.7265306122448979</v>
      </c>
      <c r="BA82" s="117">
        <v>72.058823529411768</v>
      </c>
      <c r="BB82" s="117">
        <v>55.833333333333336</v>
      </c>
      <c r="BC82" s="117" t="s">
        <v>220</v>
      </c>
      <c r="BD82" s="117" t="s">
        <v>220</v>
      </c>
      <c r="BE82" s="117" t="s">
        <v>220</v>
      </c>
      <c r="BF82" s="117">
        <v>55.833333333333336</v>
      </c>
      <c r="BG82" s="117">
        <v>80.909090909090907</v>
      </c>
    </row>
    <row r="83" spans="1:59" x14ac:dyDescent="0.45">
      <c r="A83" s="3" t="s">
        <v>217</v>
      </c>
      <c r="B83" s="3" t="s">
        <v>153</v>
      </c>
      <c r="C83" s="3" t="s">
        <v>294</v>
      </c>
      <c r="D83" s="114">
        <v>11.666666666666666</v>
      </c>
      <c r="E83" s="114">
        <v>18.399999999999999</v>
      </c>
      <c r="F83" s="114">
        <v>24.5</v>
      </c>
      <c r="G83" s="114">
        <v>30</v>
      </c>
      <c r="H83" s="114">
        <v>19</v>
      </c>
      <c r="I83" s="114">
        <v>14.333333333333334</v>
      </c>
      <c r="J83" s="114">
        <v>3.25</v>
      </c>
      <c r="K83" s="117">
        <v>705.55555555555566</v>
      </c>
      <c r="L83" s="117">
        <v>970.4</v>
      </c>
      <c r="M83" s="117">
        <v>793.5</v>
      </c>
      <c r="N83" s="117">
        <v>968</v>
      </c>
      <c r="O83" s="117">
        <v>619</v>
      </c>
      <c r="P83" s="117">
        <v>1088.3333333333333</v>
      </c>
      <c r="Q83" s="117">
        <v>374.5</v>
      </c>
      <c r="R83" s="120">
        <v>9</v>
      </c>
      <c r="S83" s="120">
        <v>5</v>
      </c>
      <c r="T83" s="120">
        <v>2</v>
      </c>
      <c r="U83" s="120">
        <v>1</v>
      </c>
      <c r="V83" s="120">
        <v>1</v>
      </c>
      <c r="W83" s="120">
        <v>3</v>
      </c>
      <c r="X83" s="120">
        <v>4</v>
      </c>
      <c r="Y83" s="120">
        <v>105</v>
      </c>
      <c r="Z83" s="120">
        <v>92</v>
      </c>
      <c r="AA83" s="120">
        <v>49</v>
      </c>
      <c r="AB83" s="120">
        <v>30</v>
      </c>
      <c r="AC83" s="120">
        <v>19</v>
      </c>
      <c r="AD83" s="120">
        <v>43</v>
      </c>
      <c r="AE83" s="120">
        <v>13</v>
      </c>
      <c r="AF83" s="129">
        <v>1</v>
      </c>
      <c r="AG83" s="129">
        <v>0.87619047619047619</v>
      </c>
      <c r="AH83" s="129">
        <v>0.46666666666666667</v>
      </c>
      <c r="AI83" s="129">
        <v>0.2857142857142857</v>
      </c>
      <c r="AJ83" s="129">
        <v>0.18095238095238095</v>
      </c>
      <c r="AK83" s="129">
        <v>0.40952380952380951</v>
      </c>
      <c r="AL83" s="129">
        <v>0.12380952380952381</v>
      </c>
      <c r="AM83" s="123">
        <v>6.3500000000000005</v>
      </c>
      <c r="AN83" s="123">
        <v>4.8520000000000003</v>
      </c>
      <c r="AO83" s="123">
        <v>1.587</v>
      </c>
      <c r="AP83" s="123">
        <v>0.96799999999999997</v>
      </c>
      <c r="AQ83" s="123">
        <v>0.61899999999999999</v>
      </c>
      <c r="AR83" s="123">
        <v>3.2650000000000001</v>
      </c>
      <c r="AS83" s="123">
        <v>1.498</v>
      </c>
      <c r="AT83" s="129">
        <v>1</v>
      </c>
      <c r="AU83" s="129">
        <v>0.76409448818897641</v>
      </c>
      <c r="AV83" s="129">
        <v>0.24992125984251967</v>
      </c>
      <c r="AW83" s="129">
        <v>0.15244094488188975</v>
      </c>
      <c r="AX83" s="129">
        <v>9.7480314960629907E-2</v>
      </c>
      <c r="AY83" s="129">
        <v>0.51417322834645662</v>
      </c>
      <c r="AZ83" s="129">
        <v>0.23590551181102359</v>
      </c>
      <c r="BA83" s="117">
        <v>60.476190476190482</v>
      </c>
      <c r="BB83" s="117">
        <v>52.739130434782609</v>
      </c>
      <c r="BC83" s="117">
        <v>32.387755102040813</v>
      </c>
      <c r="BD83" s="117">
        <v>32.266666666666666</v>
      </c>
      <c r="BE83" s="117">
        <v>32.578947368421055</v>
      </c>
      <c r="BF83" s="117">
        <v>75.930232558139537</v>
      </c>
      <c r="BG83" s="117">
        <v>115.23076923076923</v>
      </c>
    </row>
    <row r="84" spans="1:59" x14ac:dyDescent="0.45">
      <c r="A84" s="3" t="s">
        <v>217</v>
      </c>
      <c r="B84" s="3" t="s">
        <v>153</v>
      </c>
      <c r="C84" s="3" t="s">
        <v>295</v>
      </c>
      <c r="D84" s="114">
        <v>6.3636363636363633</v>
      </c>
      <c r="E84" s="114">
        <v>10.666666666666666</v>
      </c>
      <c r="F84" s="114">
        <v>7</v>
      </c>
      <c r="G84" s="114" t="s">
        <v>220</v>
      </c>
      <c r="H84" s="114">
        <v>7</v>
      </c>
      <c r="I84" s="114">
        <v>12.5</v>
      </c>
      <c r="J84" s="114">
        <v>4.75</v>
      </c>
      <c r="K84" s="117">
        <v>401.7272727272728</v>
      </c>
      <c r="L84" s="117">
        <v>610.33333333333337</v>
      </c>
      <c r="M84" s="117">
        <v>352</v>
      </c>
      <c r="N84" s="117" t="s">
        <v>220</v>
      </c>
      <c r="O84" s="117">
        <v>352</v>
      </c>
      <c r="P84" s="117">
        <v>739.5</v>
      </c>
      <c r="Q84" s="117">
        <v>323.5</v>
      </c>
      <c r="R84" s="120">
        <v>11</v>
      </c>
      <c r="S84" s="120">
        <v>3</v>
      </c>
      <c r="T84" s="120">
        <v>1</v>
      </c>
      <c r="U84" s="120">
        <v>0</v>
      </c>
      <c r="V84" s="120">
        <v>1</v>
      </c>
      <c r="W84" s="120">
        <v>2</v>
      </c>
      <c r="X84" s="120">
        <v>8</v>
      </c>
      <c r="Y84" s="120">
        <v>70</v>
      </c>
      <c r="Z84" s="120">
        <v>32</v>
      </c>
      <c r="AA84" s="120">
        <v>7</v>
      </c>
      <c r="AB84" s="120">
        <v>0</v>
      </c>
      <c r="AC84" s="120">
        <v>7</v>
      </c>
      <c r="AD84" s="120">
        <v>25</v>
      </c>
      <c r="AE84" s="120">
        <v>38</v>
      </c>
      <c r="AF84" s="129">
        <v>1</v>
      </c>
      <c r="AG84" s="129">
        <v>0.45714285714285713</v>
      </c>
      <c r="AH84" s="129">
        <v>0.1</v>
      </c>
      <c r="AI84" s="129">
        <v>0</v>
      </c>
      <c r="AJ84" s="129">
        <v>0.1</v>
      </c>
      <c r="AK84" s="129">
        <v>0.35714285714285715</v>
      </c>
      <c r="AL84" s="129">
        <v>0.54285714285714282</v>
      </c>
      <c r="AM84" s="123">
        <v>4.4190000000000005</v>
      </c>
      <c r="AN84" s="123">
        <v>1.831</v>
      </c>
      <c r="AO84" s="123">
        <v>0.35199999999999998</v>
      </c>
      <c r="AP84" s="123">
        <v>0</v>
      </c>
      <c r="AQ84" s="123">
        <v>0.35199999999999998</v>
      </c>
      <c r="AR84" s="123">
        <v>1.4790000000000001</v>
      </c>
      <c r="AS84" s="123">
        <v>2.5880000000000001</v>
      </c>
      <c r="AT84" s="129">
        <v>1</v>
      </c>
      <c r="AU84" s="129">
        <v>0.41434713736139395</v>
      </c>
      <c r="AV84" s="129">
        <v>7.9656030776193695E-2</v>
      </c>
      <c r="AW84" s="129">
        <v>0</v>
      </c>
      <c r="AX84" s="129">
        <v>7.9656030776193695E-2</v>
      </c>
      <c r="AY84" s="129">
        <v>0.33469110658520024</v>
      </c>
      <c r="AZ84" s="129">
        <v>0.58565286263860594</v>
      </c>
      <c r="BA84" s="117">
        <v>63.128571428571441</v>
      </c>
      <c r="BB84" s="117">
        <v>57.21875</v>
      </c>
      <c r="BC84" s="117">
        <v>50.285714285714285</v>
      </c>
      <c r="BD84" s="117" t="s">
        <v>220</v>
      </c>
      <c r="BE84" s="117">
        <v>50.285714285714285</v>
      </c>
      <c r="BF84" s="117">
        <v>59.16</v>
      </c>
      <c r="BG84" s="117">
        <v>68.10526315789474</v>
      </c>
    </row>
    <row r="85" spans="1:59" x14ac:dyDescent="0.45">
      <c r="A85" s="3" t="s">
        <v>217</v>
      </c>
      <c r="B85" s="3" t="s">
        <v>153</v>
      </c>
      <c r="C85" s="3" t="s">
        <v>296</v>
      </c>
      <c r="D85" s="114">
        <v>5</v>
      </c>
      <c r="E85" s="114">
        <v>7.333333333333333</v>
      </c>
      <c r="F85" s="114" t="s">
        <v>220</v>
      </c>
      <c r="G85" s="114" t="s">
        <v>220</v>
      </c>
      <c r="H85" s="114" t="s">
        <v>220</v>
      </c>
      <c r="I85" s="114">
        <v>7.333333333333333</v>
      </c>
      <c r="J85" s="114">
        <v>3.6</v>
      </c>
      <c r="K85" s="117">
        <v>496.75</v>
      </c>
      <c r="L85" s="117">
        <v>497.66666666666669</v>
      </c>
      <c r="M85" s="117" t="s">
        <v>220</v>
      </c>
      <c r="N85" s="117" t="s">
        <v>220</v>
      </c>
      <c r="O85" s="117" t="s">
        <v>220</v>
      </c>
      <c r="P85" s="117">
        <v>497.66666666666669</v>
      </c>
      <c r="Q85" s="117">
        <v>496.2</v>
      </c>
      <c r="R85" s="120">
        <v>8</v>
      </c>
      <c r="S85" s="120">
        <v>3</v>
      </c>
      <c r="T85" s="120">
        <v>0</v>
      </c>
      <c r="U85" s="120">
        <v>0</v>
      </c>
      <c r="V85" s="120">
        <v>0</v>
      </c>
      <c r="W85" s="120">
        <v>3</v>
      </c>
      <c r="X85" s="120">
        <v>5</v>
      </c>
      <c r="Y85" s="120">
        <v>40</v>
      </c>
      <c r="Z85" s="120">
        <v>22</v>
      </c>
      <c r="AA85" s="120">
        <v>0</v>
      </c>
      <c r="AB85" s="120">
        <v>0</v>
      </c>
      <c r="AC85" s="120">
        <v>0</v>
      </c>
      <c r="AD85" s="120">
        <v>22</v>
      </c>
      <c r="AE85" s="120">
        <v>18</v>
      </c>
      <c r="AF85" s="129">
        <v>1</v>
      </c>
      <c r="AG85" s="129">
        <v>0.55000000000000004</v>
      </c>
      <c r="AH85" s="129">
        <v>0</v>
      </c>
      <c r="AI85" s="129">
        <v>0</v>
      </c>
      <c r="AJ85" s="129">
        <v>0</v>
      </c>
      <c r="AK85" s="129">
        <v>0.55000000000000004</v>
      </c>
      <c r="AL85" s="129">
        <v>0.45</v>
      </c>
      <c r="AM85" s="123">
        <v>3.9740000000000002</v>
      </c>
      <c r="AN85" s="123">
        <v>1.4930000000000001</v>
      </c>
      <c r="AO85" s="123">
        <v>0</v>
      </c>
      <c r="AP85" s="123">
        <v>0</v>
      </c>
      <c r="AQ85" s="123">
        <v>0</v>
      </c>
      <c r="AR85" s="123">
        <v>1.4930000000000001</v>
      </c>
      <c r="AS85" s="123">
        <v>2.4809999999999999</v>
      </c>
      <c r="AT85" s="129">
        <v>1</v>
      </c>
      <c r="AU85" s="129">
        <v>0.37569199798691494</v>
      </c>
      <c r="AV85" s="129">
        <v>0</v>
      </c>
      <c r="AW85" s="129">
        <v>0</v>
      </c>
      <c r="AX85" s="129">
        <v>0</v>
      </c>
      <c r="AY85" s="129">
        <v>0.37569199798691494</v>
      </c>
      <c r="AZ85" s="129">
        <v>0.62430800201308501</v>
      </c>
      <c r="BA85" s="117">
        <v>99.35</v>
      </c>
      <c r="BB85" s="117">
        <v>67.86363636363636</v>
      </c>
      <c r="BC85" s="117" t="s">
        <v>220</v>
      </c>
      <c r="BD85" s="117" t="s">
        <v>220</v>
      </c>
      <c r="BE85" s="117" t="s">
        <v>220</v>
      </c>
      <c r="BF85" s="117">
        <v>67.86363636363636</v>
      </c>
      <c r="BG85" s="117">
        <v>137.83333333333334</v>
      </c>
    </row>
    <row r="86" spans="1:59" x14ac:dyDescent="0.45">
      <c r="A86" s="3" t="s">
        <v>217</v>
      </c>
      <c r="B86" s="3" t="s">
        <v>153</v>
      </c>
      <c r="C86" s="3" t="s">
        <v>297</v>
      </c>
      <c r="D86" s="114">
        <v>5.7777777777777777</v>
      </c>
      <c r="E86" s="114">
        <v>8.3333333333333339</v>
      </c>
      <c r="F86" s="114">
        <v>12</v>
      </c>
      <c r="G86" s="114" t="s">
        <v>220</v>
      </c>
      <c r="H86" s="114">
        <v>12</v>
      </c>
      <c r="I86" s="114">
        <v>6.5</v>
      </c>
      <c r="J86" s="114">
        <v>4.5</v>
      </c>
      <c r="K86" s="117">
        <v>355.66666666666663</v>
      </c>
      <c r="L86" s="117">
        <v>439.66666666666669</v>
      </c>
      <c r="M86" s="117">
        <v>304</v>
      </c>
      <c r="N86" s="117" t="s">
        <v>220</v>
      </c>
      <c r="O86" s="117">
        <v>304</v>
      </c>
      <c r="P86" s="117">
        <v>507.49999999999994</v>
      </c>
      <c r="Q86" s="117">
        <v>313.66666666666669</v>
      </c>
      <c r="R86" s="120">
        <v>9</v>
      </c>
      <c r="S86" s="120">
        <v>3</v>
      </c>
      <c r="T86" s="120">
        <v>1</v>
      </c>
      <c r="U86" s="120">
        <v>0</v>
      </c>
      <c r="V86" s="120">
        <v>1</v>
      </c>
      <c r="W86" s="120">
        <v>2</v>
      </c>
      <c r="X86" s="120">
        <v>6</v>
      </c>
      <c r="Y86" s="120">
        <v>52</v>
      </c>
      <c r="Z86" s="120">
        <v>25</v>
      </c>
      <c r="AA86" s="120">
        <v>12</v>
      </c>
      <c r="AB86" s="120">
        <v>0</v>
      </c>
      <c r="AC86" s="120">
        <v>12</v>
      </c>
      <c r="AD86" s="120">
        <v>13</v>
      </c>
      <c r="AE86" s="120">
        <v>27</v>
      </c>
      <c r="AF86" s="129">
        <v>1</v>
      </c>
      <c r="AG86" s="129">
        <v>0.48076923076923078</v>
      </c>
      <c r="AH86" s="129">
        <v>0.23076923076923078</v>
      </c>
      <c r="AI86" s="129">
        <v>0</v>
      </c>
      <c r="AJ86" s="129">
        <v>0.23076923076923078</v>
      </c>
      <c r="AK86" s="129">
        <v>0.25</v>
      </c>
      <c r="AL86" s="129">
        <v>0.51923076923076927</v>
      </c>
      <c r="AM86" s="123">
        <v>3.2009999999999996</v>
      </c>
      <c r="AN86" s="123">
        <v>1.319</v>
      </c>
      <c r="AO86" s="123">
        <v>0.30399999999999999</v>
      </c>
      <c r="AP86" s="123">
        <v>0</v>
      </c>
      <c r="AQ86" s="123">
        <v>0.30399999999999999</v>
      </c>
      <c r="AR86" s="123">
        <v>1.0149999999999999</v>
      </c>
      <c r="AS86" s="123">
        <v>1.8819999999999999</v>
      </c>
      <c r="AT86" s="129">
        <v>1</v>
      </c>
      <c r="AU86" s="129">
        <v>0.41205873164636053</v>
      </c>
      <c r="AV86" s="129">
        <v>9.497032177444549E-2</v>
      </c>
      <c r="AW86" s="129">
        <v>0</v>
      </c>
      <c r="AX86" s="129">
        <v>9.497032177444549E-2</v>
      </c>
      <c r="AY86" s="129">
        <v>0.31708840987191506</v>
      </c>
      <c r="AZ86" s="129">
        <v>0.58794126835363958</v>
      </c>
      <c r="BA86" s="117">
        <v>61.557692307692299</v>
      </c>
      <c r="BB86" s="117">
        <v>52.76</v>
      </c>
      <c r="BC86" s="117">
        <v>25.333333333333332</v>
      </c>
      <c r="BD86" s="117" t="s">
        <v>220</v>
      </c>
      <c r="BE86" s="117">
        <v>25.333333333333332</v>
      </c>
      <c r="BF86" s="117">
        <v>78.076923076923066</v>
      </c>
      <c r="BG86" s="117">
        <v>69.703703703703709</v>
      </c>
    </row>
    <row r="87" spans="1:59" x14ac:dyDescent="0.45">
      <c r="A87" s="3" t="s">
        <v>217</v>
      </c>
      <c r="B87" s="3" t="s">
        <v>153</v>
      </c>
      <c r="C87" s="3" t="s">
        <v>298</v>
      </c>
      <c r="D87" s="114">
        <v>5</v>
      </c>
      <c r="E87" s="114" t="s">
        <v>220</v>
      </c>
      <c r="F87" s="114" t="s">
        <v>220</v>
      </c>
      <c r="G87" s="114" t="s">
        <v>220</v>
      </c>
      <c r="H87" s="114" t="s">
        <v>220</v>
      </c>
      <c r="I87" s="114" t="s">
        <v>220</v>
      </c>
      <c r="J87" s="114">
        <v>5</v>
      </c>
      <c r="K87" s="117">
        <v>386</v>
      </c>
      <c r="L87" s="117" t="s">
        <v>220</v>
      </c>
      <c r="M87" s="117" t="s">
        <v>220</v>
      </c>
      <c r="N87" s="117" t="s">
        <v>220</v>
      </c>
      <c r="O87" s="117" t="s">
        <v>220</v>
      </c>
      <c r="P87" s="117" t="s">
        <v>220</v>
      </c>
      <c r="Q87" s="117">
        <v>386</v>
      </c>
      <c r="R87" s="120">
        <v>1</v>
      </c>
      <c r="S87" s="120">
        <v>0</v>
      </c>
      <c r="T87" s="120">
        <v>0</v>
      </c>
      <c r="U87" s="120">
        <v>0</v>
      </c>
      <c r="V87" s="120">
        <v>0</v>
      </c>
      <c r="W87" s="120">
        <v>0</v>
      </c>
      <c r="X87" s="120">
        <v>1</v>
      </c>
      <c r="Y87" s="120">
        <v>5</v>
      </c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5</v>
      </c>
      <c r="AF87" s="129">
        <v>1</v>
      </c>
      <c r="AG87" s="129">
        <v>0</v>
      </c>
      <c r="AH87" s="129">
        <v>0</v>
      </c>
      <c r="AI87" s="129">
        <v>0</v>
      </c>
      <c r="AJ87" s="129">
        <v>0</v>
      </c>
      <c r="AK87" s="129">
        <v>0</v>
      </c>
      <c r="AL87" s="129">
        <v>1</v>
      </c>
      <c r="AM87" s="123">
        <v>0.38600000000000001</v>
      </c>
      <c r="AN87" s="123">
        <v>0</v>
      </c>
      <c r="AO87" s="123">
        <v>0</v>
      </c>
      <c r="AP87" s="123">
        <v>0</v>
      </c>
      <c r="AQ87" s="123">
        <v>0</v>
      </c>
      <c r="AR87" s="123">
        <v>0</v>
      </c>
      <c r="AS87" s="123">
        <v>0.38600000000000001</v>
      </c>
      <c r="AT87" s="129">
        <v>1</v>
      </c>
      <c r="AU87" s="129">
        <v>0</v>
      </c>
      <c r="AV87" s="129">
        <v>0</v>
      </c>
      <c r="AW87" s="129">
        <v>0</v>
      </c>
      <c r="AX87" s="129">
        <v>0</v>
      </c>
      <c r="AY87" s="129">
        <v>0</v>
      </c>
      <c r="AZ87" s="129">
        <v>1</v>
      </c>
      <c r="BA87" s="117">
        <v>77.2</v>
      </c>
      <c r="BB87" s="117" t="s">
        <v>220</v>
      </c>
      <c r="BC87" s="117" t="s">
        <v>220</v>
      </c>
      <c r="BD87" s="117" t="s">
        <v>220</v>
      </c>
      <c r="BE87" s="117" t="s">
        <v>220</v>
      </c>
      <c r="BF87" s="117" t="s">
        <v>220</v>
      </c>
      <c r="BG87" s="117">
        <v>77.2</v>
      </c>
    </row>
    <row r="88" spans="1:59" x14ac:dyDescent="0.45">
      <c r="A88" s="2" t="s">
        <v>215</v>
      </c>
      <c r="B88" s="2" t="s">
        <v>154</v>
      </c>
      <c r="C88" s="2" t="s">
        <v>299</v>
      </c>
      <c r="D88" s="113">
        <v>6.6627906976744189</v>
      </c>
      <c r="E88" s="113">
        <v>9.9444444444444446</v>
      </c>
      <c r="F88" s="113">
        <v>12.181818181818182</v>
      </c>
      <c r="G88" s="113">
        <v>18.333333333333332</v>
      </c>
      <c r="H88" s="113">
        <v>9.875</v>
      </c>
      <c r="I88" s="113">
        <v>8.9600000000000009</v>
      </c>
      <c r="J88" s="113">
        <v>4.3</v>
      </c>
      <c r="K88" s="116">
        <v>433.27906976744185</v>
      </c>
      <c r="L88" s="116">
        <v>460.41666666666669</v>
      </c>
      <c r="M88" s="116">
        <v>568.27272727272714</v>
      </c>
      <c r="N88" s="116">
        <v>588</v>
      </c>
      <c r="O88" s="116">
        <v>560.875</v>
      </c>
      <c r="P88" s="116">
        <v>412.95999999999992</v>
      </c>
      <c r="Q88" s="116">
        <v>413.74</v>
      </c>
      <c r="R88" s="119">
        <v>86</v>
      </c>
      <c r="S88" s="119">
        <v>36</v>
      </c>
      <c r="T88" s="119">
        <v>11</v>
      </c>
      <c r="U88" s="119">
        <v>3</v>
      </c>
      <c r="V88" s="119">
        <v>8</v>
      </c>
      <c r="W88" s="119">
        <v>25</v>
      </c>
      <c r="X88" s="119">
        <v>50</v>
      </c>
      <c r="Y88" s="119">
        <v>573</v>
      </c>
      <c r="Z88" s="119">
        <v>358</v>
      </c>
      <c r="AA88" s="119">
        <v>134</v>
      </c>
      <c r="AB88" s="119">
        <v>55</v>
      </c>
      <c r="AC88" s="119">
        <v>79</v>
      </c>
      <c r="AD88" s="119">
        <v>224</v>
      </c>
      <c r="AE88" s="119">
        <v>215</v>
      </c>
      <c r="AF88" s="128">
        <v>1</v>
      </c>
      <c r="AG88" s="128">
        <v>0.62478184991273999</v>
      </c>
      <c r="AH88" s="128">
        <v>0.2338568935427574</v>
      </c>
      <c r="AI88" s="128">
        <v>9.5986038394415357E-2</v>
      </c>
      <c r="AJ88" s="128">
        <v>0.13787085514834205</v>
      </c>
      <c r="AK88" s="128">
        <v>0.39092495636998253</v>
      </c>
      <c r="AL88" s="128">
        <v>0.37521815008726006</v>
      </c>
      <c r="AM88" s="122">
        <v>37.262</v>
      </c>
      <c r="AN88" s="122">
        <v>16.574999999999999</v>
      </c>
      <c r="AO88" s="122">
        <v>6.2509999999999994</v>
      </c>
      <c r="AP88" s="122">
        <v>1.764</v>
      </c>
      <c r="AQ88" s="122">
        <v>4.4870000000000001</v>
      </c>
      <c r="AR88" s="122">
        <v>10.323999999999998</v>
      </c>
      <c r="AS88" s="122">
        <v>20.687000000000001</v>
      </c>
      <c r="AT88" s="128">
        <v>1</v>
      </c>
      <c r="AU88" s="128">
        <v>0.44482314422199559</v>
      </c>
      <c r="AV88" s="128">
        <v>0.16775803767913691</v>
      </c>
      <c r="AW88" s="128">
        <v>4.73404540819065E-2</v>
      </c>
      <c r="AX88" s="128">
        <v>0.12041758359723043</v>
      </c>
      <c r="AY88" s="128">
        <v>0.2770651065428586</v>
      </c>
      <c r="AZ88" s="128">
        <v>0.55517685577800446</v>
      </c>
      <c r="BA88" s="116">
        <v>65.029668411867362</v>
      </c>
      <c r="BB88" s="116">
        <v>46.298882681564244</v>
      </c>
      <c r="BC88" s="116">
        <v>46.649253731343279</v>
      </c>
      <c r="BD88" s="116">
        <v>32.072727272727271</v>
      </c>
      <c r="BE88" s="116">
        <v>56.797468354430379</v>
      </c>
      <c r="BF88" s="116">
        <v>46.089285714285708</v>
      </c>
      <c r="BG88" s="116">
        <v>96.218604651162792</v>
      </c>
    </row>
    <row r="89" spans="1:59" x14ac:dyDescent="0.45">
      <c r="A89" s="3" t="s">
        <v>217</v>
      </c>
      <c r="B89" s="3" t="s">
        <v>154</v>
      </c>
      <c r="C89" s="3" t="s">
        <v>300</v>
      </c>
      <c r="D89" s="114">
        <v>7</v>
      </c>
      <c r="E89" s="114">
        <v>11.6</v>
      </c>
      <c r="F89" s="114">
        <v>19</v>
      </c>
      <c r="G89" s="114">
        <v>29</v>
      </c>
      <c r="H89" s="114">
        <v>9</v>
      </c>
      <c r="I89" s="114">
        <v>6.666666666666667</v>
      </c>
      <c r="J89" s="114">
        <v>4.4444444444444446</v>
      </c>
      <c r="K89" s="117">
        <v>445.21428571428578</v>
      </c>
      <c r="L89" s="117">
        <v>338</v>
      </c>
      <c r="M89" s="117">
        <v>554</v>
      </c>
      <c r="N89" s="117">
        <v>508</v>
      </c>
      <c r="O89" s="117">
        <v>600</v>
      </c>
      <c r="P89" s="117">
        <v>194</v>
      </c>
      <c r="Q89" s="117">
        <v>504.77777777777777</v>
      </c>
      <c r="R89" s="120">
        <v>14</v>
      </c>
      <c r="S89" s="120">
        <v>5</v>
      </c>
      <c r="T89" s="120">
        <v>2</v>
      </c>
      <c r="U89" s="120">
        <v>1</v>
      </c>
      <c r="V89" s="120">
        <v>1</v>
      </c>
      <c r="W89" s="120">
        <v>3</v>
      </c>
      <c r="X89" s="120">
        <v>9</v>
      </c>
      <c r="Y89" s="120">
        <v>98</v>
      </c>
      <c r="Z89" s="120">
        <v>58</v>
      </c>
      <c r="AA89" s="120">
        <v>38</v>
      </c>
      <c r="AB89" s="120">
        <v>29</v>
      </c>
      <c r="AC89" s="120">
        <v>9</v>
      </c>
      <c r="AD89" s="120">
        <v>20</v>
      </c>
      <c r="AE89" s="120">
        <v>40</v>
      </c>
      <c r="AF89" s="129">
        <v>1</v>
      </c>
      <c r="AG89" s="129">
        <v>0.59183673469387754</v>
      </c>
      <c r="AH89" s="129">
        <v>0.38775510204081631</v>
      </c>
      <c r="AI89" s="129">
        <v>0.29591836734693877</v>
      </c>
      <c r="AJ89" s="129">
        <v>9.1836734693877556E-2</v>
      </c>
      <c r="AK89" s="129">
        <v>0.20408163265306123</v>
      </c>
      <c r="AL89" s="129">
        <v>0.40816326530612246</v>
      </c>
      <c r="AM89" s="123">
        <v>6.2330000000000005</v>
      </c>
      <c r="AN89" s="123">
        <v>1.69</v>
      </c>
      <c r="AO89" s="123">
        <v>1.1080000000000001</v>
      </c>
      <c r="AP89" s="123">
        <v>0.50800000000000001</v>
      </c>
      <c r="AQ89" s="123">
        <v>0.6</v>
      </c>
      <c r="AR89" s="123">
        <v>0.58199999999999996</v>
      </c>
      <c r="AS89" s="123">
        <v>4.5430000000000001</v>
      </c>
      <c r="AT89" s="129">
        <v>1</v>
      </c>
      <c r="AU89" s="129">
        <v>0.27113749398363546</v>
      </c>
      <c r="AV89" s="129">
        <v>0.17776351676560243</v>
      </c>
      <c r="AW89" s="129">
        <v>8.1501684582063208E-2</v>
      </c>
      <c r="AX89" s="129">
        <v>9.6261832183539217E-2</v>
      </c>
      <c r="AY89" s="129">
        <v>9.3373977218033033E-2</v>
      </c>
      <c r="AZ89" s="129">
        <v>0.72886250601636449</v>
      </c>
      <c r="BA89" s="117">
        <v>63.602040816326543</v>
      </c>
      <c r="BB89" s="117">
        <v>29.137931034482758</v>
      </c>
      <c r="BC89" s="117">
        <v>29.157894736842106</v>
      </c>
      <c r="BD89" s="117">
        <v>17.517241379310345</v>
      </c>
      <c r="BE89" s="117">
        <v>66.666666666666671</v>
      </c>
      <c r="BF89" s="117">
        <v>29.1</v>
      </c>
      <c r="BG89" s="117">
        <v>113.575</v>
      </c>
    </row>
    <row r="90" spans="1:59" x14ac:dyDescent="0.45">
      <c r="A90" s="3" t="s">
        <v>217</v>
      </c>
      <c r="B90" s="3" t="s">
        <v>154</v>
      </c>
      <c r="C90" s="3" t="s">
        <v>301</v>
      </c>
      <c r="D90" s="114">
        <v>7.291666666666667</v>
      </c>
      <c r="E90" s="114">
        <v>11.444444444444445</v>
      </c>
      <c r="F90" s="114">
        <v>13</v>
      </c>
      <c r="G90" s="114">
        <v>15</v>
      </c>
      <c r="H90" s="114">
        <v>12</v>
      </c>
      <c r="I90" s="114">
        <v>10.666666666666666</v>
      </c>
      <c r="J90" s="114">
        <v>4.8</v>
      </c>
      <c r="K90" s="117">
        <v>482.54166666666669</v>
      </c>
      <c r="L90" s="117">
        <v>571.66666666666663</v>
      </c>
      <c r="M90" s="117">
        <v>651.33333333333337</v>
      </c>
      <c r="N90" s="117">
        <v>631</v>
      </c>
      <c r="O90" s="117">
        <v>661.5</v>
      </c>
      <c r="P90" s="117">
        <v>531.83333333333337</v>
      </c>
      <c r="Q90" s="117">
        <v>429.06666666666666</v>
      </c>
      <c r="R90" s="120">
        <v>24</v>
      </c>
      <c r="S90" s="120">
        <v>9</v>
      </c>
      <c r="T90" s="120">
        <v>3</v>
      </c>
      <c r="U90" s="120">
        <v>1</v>
      </c>
      <c r="V90" s="120">
        <v>2</v>
      </c>
      <c r="W90" s="120">
        <v>6</v>
      </c>
      <c r="X90" s="120">
        <v>15</v>
      </c>
      <c r="Y90" s="120">
        <v>175</v>
      </c>
      <c r="Z90" s="120">
        <v>103</v>
      </c>
      <c r="AA90" s="120">
        <v>39</v>
      </c>
      <c r="AB90" s="120">
        <v>15</v>
      </c>
      <c r="AC90" s="120">
        <v>24</v>
      </c>
      <c r="AD90" s="120">
        <v>64</v>
      </c>
      <c r="AE90" s="120">
        <v>72</v>
      </c>
      <c r="AF90" s="129">
        <v>1</v>
      </c>
      <c r="AG90" s="129">
        <v>0.58857142857142852</v>
      </c>
      <c r="AH90" s="129">
        <v>0.22285714285714286</v>
      </c>
      <c r="AI90" s="129">
        <v>8.5714285714285715E-2</v>
      </c>
      <c r="AJ90" s="129">
        <v>0.13714285714285715</v>
      </c>
      <c r="AK90" s="129">
        <v>0.36571428571428571</v>
      </c>
      <c r="AL90" s="129">
        <v>0.41142857142857142</v>
      </c>
      <c r="AM90" s="123">
        <v>11.581</v>
      </c>
      <c r="AN90" s="123">
        <v>5.1449999999999996</v>
      </c>
      <c r="AO90" s="123">
        <v>1.954</v>
      </c>
      <c r="AP90" s="123">
        <v>0.63100000000000001</v>
      </c>
      <c r="AQ90" s="123">
        <v>1.323</v>
      </c>
      <c r="AR90" s="123">
        <v>3.1909999999999998</v>
      </c>
      <c r="AS90" s="123">
        <v>6.4359999999999999</v>
      </c>
      <c r="AT90" s="129">
        <v>1</v>
      </c>
      <c r="AU90" s="129">
        <v>0.44426215352732923</v>
      </c>
      <c r="AV90" s="129">
        <v>0.1687246351783093</v>
      </c>
      <c r="AW90" s="129">
        <v>5.4485795699853214E-2</v>
      </c>
      <c r="AX90" s="129">
        <v>0.11423883947845609</v>
      </c>
      <c r="AY90" s="129">
        <v>0.27553751834901996</v>
      </c>
      <c r="AZ90" s="129">
        <v>0.55573784647267077</v>
      </c>
      <c r="BA90" s="117">
        <v>66.177142857142854</v>
      </c>
      <c r="BB90" s="117">
        <v>49.95145631067961</v>
      </c>
      <c r="BC90" s="117">
        <v>50.102564102564102</v>
      </c>
      <c r="BD90" s="117">
        <v>42.06666666666667</v>
      </c>
      <c r="BE90" s="117">
        <v>55.125</v>
      </c>
      <c r="BF90" s="117">
        <v>49.859375</v>
      </c>
      <c r="BG90" s="117">
        <v>89.388888888888886</v>
      </c>
    </row>
    <row r="91" spans="1:59" x14ac:dyDescent="0.45">
      <c r="A91" s="3" t="s">
        <v>217</v>
      </c>
      <c r="B91" s="3" t="s">
        <v>154</v>
      </c>
      <c r="C91" s="3" t="s">
        <v>302</v>
      </c>
      <c r="D91" s="114">
        <v>7.3529411764705879</v>
      </c>
      <c r="E91" s="114">
        <v>10.222222222222221</v>
      </c>
      <c r="F91" s="114">
        <v>7</v>
      </c>
      <c r="G91" s="114" t="s">
        <v>220</v>
      </c>
      <c r="H91" s="114">
        <v>7</v>
      </c>
      <c r="I91" s="114">
        <v>10.625</v>
      </c>
      <c r="J91" s="114">
        <v>4.125</v>
      </c>
      <c r="K91" s="117">
        <v>530.70588235294122</v>
      </c>
      <c r="L91" s="117">
        <v>619.00000000000011</v>
      </c>
      <c r="M91" s="117">
        <v>743</v>
      </c>
      <c r="N91" s="117" t="s">
        <v>220</v>
      </c>
      <c r="O91" s="117">
        <v>743</v>
      </c>
      <c r="P91" s="117">
        <v>603.5</v>
      </c>
      <c r="Q91" s="117">
        <v>431.375</v>
      </c>
      <c r="R91" s="120">
        <v>17</v>
      </c>
      <c r="S91" s="120">
        <v>9</v>
      </c>
      <c r="T91" s="120">
        <v>1</v>
      </c>
      <c r="U91" s="120">
        <v>0</v>
      </c>
      <c r="V91" s="120">
        <v>1</v>
      </c>
      <c r="W91" s="120">
        <v>8</v>
      </c>
      <c r="X91" s="120">
        <v>8</v>
      </c>
      <c r="Y91" s="120">
        <v>125</v>
      </c>
      <c r="Z91" s="120">
        <v>92</v>
      </c>
      <c r="AA91" s="120">
        <v>7</v>
      </c>
      <c r="AB91" s="120">
        <v>0</v>
      </c>
      <c r="AC91" s="120">
        <v>7</v>
      </c>
      <c r="AD91" s="120">
        <v>85</v>
      </c>
      <c r="AE91" s="120">
        <v>33</v>
      </c>
      <c r="AF91" s="129">
        <v>1</v>
      </c>
      <c r="AG91" s="129">
        <v>0.73599999999999999</v>
      </c>
      <c r="AH91" s="129">
        <v>5.6000000000000001E-2</v>
      </c>
      <c r="AI91" s="129">
        <v>0</v>
      </c>
      <c r="AJ91" s="129">
        <v>5.6000000000000001E-2</v>
      </c>
      <c r="AK91" s="129">
        <v>0.68</v>
      </c>
      <c r="AL91" s="129">
        <v>0.26400000000000001</v>
      </c>
      <c r="AM91" s="123">
        <v>9.0220000000000002</v>
      </c>
      <c r="AN91" s="123">
        <v>5.5710000000000006</v>
      </c>
      <c r="AO91" s="123">
        <v>0.74299999999999999</v>
      </c>
      <c r="AP91" s="123">
        <v>0</v>
      </c>
      <c r="AQ91" s="123">
        <v>0.74299999999999999</v>
      </c>
      <c r="AR91" s="123">
        <v>4.8280000000000003</v>
      </c>
      <c r="AS91" s="123">
        <v>3.4510000000000001</v>
      </c>
      <c r="AT91" s="129">
        <v>1</v>
      </c>
      <c r="AU91" s="129">
        <v>0.61749057858567946</v>
      </c>
      <c r="AV91" s="129">
        <v>8.2354245178452662E-2</v>
      </c>
      <c r="AW91" s="129">
        <v>0</v>
      </c>
      <c r="AX91" s="129">
        <v>8.2354245178452662E-2</v>
      </c>
      <c r="AY91" s="129">
        <v>0.53513633340722677</v>
      </c>
      <c r="AZ91" s="129">
        <v>0.38250942141432054</v>
      </c>
      <c r="BA91" s="117">
        <v>72.176000000000002</v>
      </c>
      <c r="BB91" s="117">
        <v>60.554347826086968</v>
      </c>
      <c r="BC91" s="117">
        <v>106.14285714285714</v>
      </c>
      <c r="BD91" s="117" t="s">
        <v>220</v>
      </c>
      <c r="BE91" s="117">
        <v>106.14285714285714</v>
      </c>
      <c r="BF91" s="117">
        <v>56.8</v>
      </c>
      <c r="BG91" s="117">
        <v>104.57575757575758</v>
      </c>
    </row>
    <row r="92" spans="1:59" x14ac:dyDescent="0.45">
      <c r="A92" s="3" t="s">
        <v>217</v>
      </c>
      <c r="B92" s="3" t="s">
        <v>154</v>
      </c>
      <c r="C92" s="3" t="s">
        <v>303</v>
      </c>
      <c r="D92" s="114">
        <v>6.8181818181818183</v>
      </c>
      <c r="E92" s="114">
        <v>8.75</v>
      </c>
      <c r="F92" s="114">
        <v>9</v>
      </c>
      <c r="G92" s="114" t="s">
        <v>220</v>
      </c>
      <c r="H92" s="114">
        <v>9</v>
      </c>
      <c r="I92" s="114">
        <v>8.5</v>
      </c>
      <c r="J92" s="114">
        <v>5.7142857142857144</v>
      </c>
      <c r="K92" s="117">
        <v>360.09090909090912</v>
      </c>
      <c r="L92" s="117">
        <v>246.25000000000003</v>
      </c>
      <c r="M92" s="117">
        <v>399</v>
      </c>
      <c r="N92" s="117" t="s">
        <v>220</v>
      </c>
      <c r="O92" s="117">
        <v>399</v>
      </c>
      <c r="P92" s="117">
        <v>93.5</v>
      </c>
      <c r="Q92" s="117">
        <v>425.14285714285717</v>
      </c>
      <c r="R92" s="120">
        <v>11</v>
      </c>
      <c r="S92" s="120">
        <v>4</v>
      </c>
      <c r="T92" s="120">
        <v>2</v>
      </c>
      <c r="U92" s="120">
        <v>0</v>
      </c>
      <c r="V92" s="120">
        <v>2</v>
      </c>
      <c r="W92" s="120">
        <v>2</v>
      </c>
      <c r="X92" s="120">
        <v>7</v>
      </c>
      <c r="Y92" s="120">
        <v>75</v>
      </c>
      <c r="Z92" s="120">
        <v>35</v>
      </c>
      <c r="AA92" s="120">
        <v>18</v>
      </c>
      <c r="AB92" s="120">
        <v>0</v>
      </c>
      <c r="AC92" s="120">
        <v>18</v>
      </c>
      <c r="AD92" s="120">
        <v>17</v>
      </c>
      <c r="AE92" s="120">
        <v>40</v>
      </c>
      <c r="AF92" s="129">
        <v>1</v>
      </c>
      <c r="AG92" s="129">
        <v>0.46666666666666667</v>
      </c>
      <c r="AH92" s="129">
        <v>0.24</v>
      </c>
      <c r="AI92" s="129">
        <v>0</v>
      </c>
      <c r="AJ92" s="129">
        <v>0.24</v>
      </c>
      <c r="AK92" s="129">
        <v>0.22666666666666666</v>
      </c>
      <c r="AL92" s="129">
        <v>0.53333333333333333</v>
      </c>
      <c r="AM92" s="123">
        <v>3.9610000000000003</v>
      </c>
      <c r="AN92" s="123">
        <v>0.9850000000000001</v>
      </c>
      <c r="AO92" s="123">
        <v>0.79800000000000004</v>
      </c>
      <c r="AP92" s="123">
        <v>0</v>
      </c>
      <c r="AQ92" s="123">
        <v>0.79800000000000004</v>
      </c>
      <c r="AR92" s="123">
        <v>0.187</v>
      </c>
      <c r="AS92" s="123">
        <v>2.976</v>
      </c>
      <c r="AT92" s="129">
        <v>1</v>
      </c>
      <c r="AU92" s="129">
        <v>0.24867457712698815</v>
      </c>
      <c r="AV92" s="129">
        <v>0.20146427669780359</v>
      </c>
      <c r="AW92" s="129">
        <v>0</v>
      </c>
      <c r="AX92" s="129">
        <v>0.20146427669780359</v>
      </c>
      <c r="AY92" s="129">
        <v>4.7210300429184546E-2</v>
      </c>
      <c r="AZ92" s="129">
        <v>0.75132542287301185</v>
      </c>
      <c r="BA92" s="117">
        <v>52.81333333333334</v>
      </c>
      <c r="BB92" s="117">
        <v>28.142857142857146</v>
      </c>
      <c r="BC92" s="117">
        <v>44.333333333333336</v>
      </c>
      <c r="BD92" s="117" t="s">
        <v>220</v>
      </c>
      <c r="BE92" s="117">
        <v>44.333333333333336</v>
      </c>
      <c r="BF92" s="117">
        <v>11</v>
      </c>
      <c r="BG92" s="117">
        <v>74.400000000000006</v>
      </c>
    </row>
    <row r="93" spans="1:59" x14ac:dyDescent="0.45">
      <c r="A93" s="3" t="s">
        <v>217</v>
      </c>
      <c r="B93" s="3" t="s">
        <v>154</v>
      </c>
      <c r="C93" s="3" t="s">
        <v>304</v>
      </c>
      <c r="D93" s="114">
        <v>6.333333333333333</v>
      </c>
      <c r="E93" s="114">
        <v>9</v>
      </c>
      <c r="F93" s="114">
        <v>15</v>
      </c>
      <c r="G93" s="114" t="s">
        <v>220</v>
      </c>
      <c r="H93" s="114">
        <v>15</v>
      </c>
      <c r="I93" s="114">
        <v>3</v>
      </c>
      <c r="J93" s="114">
        <v>1</v>
      </c>
      <c r="K93" s="117">
        <v>439.66666666666669</v>
      </c>
      <c r="L93" s="117">
        <v>476</v>
      </c>
      <c r="M93" s="117">
        <v>770</v>
      </c>
      <c r="N93" s="117" t="s">
        <v>220</v>
      </c>
      <c r="O93" s="117">
        <v>770</v>
      </c>
      <c r="P93" s="117">
        <v>182</v>
      </c>
      <c r="Q93" s="117">
        <v>367</v>
      </c>
      <c r="R93" s="120">
        <v>3</v>
      </c>
      <c r="S93" s="120">
        <v>2</v>
      </c>
      <c r="T93" s="120">
        <v>1</v>
      </c>
      <c r="U93" s="120">
        <v>0</v>
      </c>
      <c r="V93" s="120">
        <v>1</v>
      </c>
      <c r="W93" s="120">
        <v>1</v>
      </c>
      <c r="X93" s="120">
        <v>1</v>
      </c>
      <c r="Y93" s="120">
        <v>19</v>
      </c>
      <c r="Z93" s="120">
        <v>18</v>
      </c>
      <c r="AA93" s="120">
        <v>15</v>
      </c>
      <c r="AB93" s="120">
        <v>0</v>
      </c>
      <c r="AC93" s="120">
        <v>15</v>
      </c>
      <c r="AD93" s="120">
        <v>3</v>
      </c>
      <c r="AE93" s="120">
        <v>1</v>
      </c>
      <c r="AF93" s="129">
        <v>1</v>
      </c>
      <c r="AG93" s="129">
        <v>0.94736842105263153</v>
      </c>
      <c r="AH93" s="129">
        <v>0.78947368421052633</v>
      </c>
      <c r="AI93" s="129">
        <v>0</v>
      </c>
      <c r="AJ93" s="129">
        <v>0.78947368421052633</v>
      </c>
      <c r="AK93" s="129">
        <v>0.15789473684210525</v>
      </c>
      <c r="AL93" s="129">
        <v>5.2631578947368418E-2</v>
      </c>
      <c r="AM93" s="123">
        <v>1.319</v>
      </c>
      <c r="AN93" s="123">
        <v>0.95199999999999996</v>
      </c>
      <c r="AO93" s="123">
        <v>0.77</v>
      </c>
      <c r="AP93" s="123">
        <v>0</v>
      </c>
      <c r="AQ93" s="123">
        <v>0.77</v>
      </c>
      <c r="AR93" s="123">
        <v>0.182</v>
      </c>
      <c r="AS93" s="123">
        <v>0.36699999999999999</v>
      </c>
      <c r="AT93" s="129">
        <v>1</v>
      </c>
      <c r="AU93" s="129">
        <v>0.72175890826383626</v>
      </c>
      <c r="AV93" s="129">
        <v>0.58377558756633818</v>
      </c>
      <c r="AW93" s="129">
        <v>0</v>
      </c>
      <c r="AX93" s="129">
        <v>0.58377558756633818</v>
      </c>
      <c r="AY93" s="129">
        <v>0.13798332069749811</v>
      </c>
      <c r="AZ93" s="129">
        <v>0.27824109173616379</v>
      </c>
      <c r="BA93" s="117">
        <v>69.421052631578945</v>
      </c>
      <c r="BB93" s="117">
        <v>52.888888888888886</v>
      </c>
      <c r="BC93" s="117">
        <v>51.333333333333336</v>
      </c>
      <c r="BD93" s="117" t="s">
        <v>220</v>
      </c>
      <c r="BE93" s="117">
        <v>51.333333333333336</v>
      </c>
      <c r="BF93" s="117">
        <v>60.666666666666664</v>
      </c>
      <c r="BG93" s="117">
        <v>367</v>
      </c>
    </row>
    <row r="94" spans="1:59" x14ac:dyDescent="0.45">
      <c r="A94" s="3" t="s">
        <v>217</v>
      </c>
      <c r="B94" s="3" t="s">
        <v>154</v>
      </c>
      <c r="C94" s="3" t="s">
        <v>305</v>
      </c>
      <c r="D94" s="114">
        <v>2</v>
      </c>
      <c r="E94" s="114">
        <v>2</v>
      </c>
      <c r="F94" s="114" t="s">
        <v>220</v>
      </c>
      <c r="G94" s="114" t="s">
        <v>220</v>
      </c>
      <c r="H94" s="114" t="s">
        <v>220</v>
      </c>
      <c r="I94" s="114">
        <v>2</v>
      </c>
      <c r="J94" s="114">
        <v>2</v>
      </c>
      <c r="K94" s="117">
        <v>257.66666666666669</v>
      </c>
      <c r="L94" s="117">
        <v>170</v>
      </c>
      <c r="M94" s="117" t="s">
        <v>220</v>
      </c>
      <c r="N94" s="117" t="s">
        <v>220</v>
      </c>
      <c r="O94" s="117" t="s">
        <v>220</v>
      </c>
      <c r="P94" s="117">
        <v>170</v>
      </c>
      <c r="Q94" s="117">
        <v>301.5</v>
      </c>
      <c r="R94" s="120">
        <v>3</v>
      </c>
      <c r="S94" s="120">
        <v>1</v>
      </c>
      <c r="T94" s="120">
        <v>0</v>
      </c>
      <c r="U94" s="120">
        <v>0</v>
      </c>
      <c r="V94" s="120">
        <v>0</v>
      </c>
      <c r="W94" s="120">
        <v>1</v>
      </c>
      <c r="X94" s="120">
        <v>2</v>
      </c>
      <c r="Y94" s="120">
        <v>6</v>
      </c>
      <c r="Z94" s="120">
        <v>2</v>
      </c>
      <c r="AA94" s="120">
        <v>0</v>
      </c>
      <c r="AB94" s="120">
        <v>0</v>
      </c>
      <c r="AC94" s="120">
        <v>0</v>
      </c>
      <c r="AD94" s="120">
        <v>2</v>
      </c>
      <c r="AE94" s="120">
        <v>4</v>
      </c>
      <c r="AF94" s="129">
        <v>1</v>
      </c>
      <c r="AG94" s="129">
        <v>0.33333333333333331</v>
      </c>
      <c r="AH94" s="129">
        <v>0</v>
      </c>
      <c r="AI94" s="129">
        <v>0</v>
      </c>
      <c r="AJ94" s="129">
        <v>0</v>
      </c>
      <c r="AK94" s="129">
        <v>0.33333333333333331</v>
      </c>
      <c r="AL94" s="129">
        <v>0.66666666666666663</v>
      </c>
      <c r="AM94" s="123">
        <v>0.77300000000000002</v>
      </c>
      <c r="AN94" s="123">
        <v>0.17</v>
      </c>
      <c r="AO94" s="123">
        <v>0</v>
      </c>
      <c r="AP94" s="123">
        <v>0</v>
      </c>
      <c r="AQ94" s="123">
        <v>0</v>
      </c>
      <c r="AR94" s="123">
        <v>0.17</v>
      </c>
      <c r="AS94" s="123">
        <v>0.60299999999999998</v>
      </c>
      <c r="AT94" s="129">
        <v>1</v>
      </c>
      <c r="AU94" s="129">
        <v>0.21992238033635189</v>
      </c>
      <c r="AV94" s="129">
        <v>0</v>
      </c>
      <c r="AW94" s="129">
        <v>0</v>
      </c>
      <c r="AX94" s="129">
        <v>0</v>
      </c>
      <c r="AY94" s="129">
        <v>0.21992238033635189</v>
      </c>
      <c r="AZ94" s="129">
        <v>0.78007761966364808</v>
      </c>
      <c r="BA94" s="117">
        <v>128.83333333333334</v>
      </c>
      <c r="BB94" s="117">
        <v>85</v>
      </c>
      <c r="BC94" s="117" t="s">
        <v>220</v>
      </c>
      <c r="BD94" s="117" t="s">
        <v>220</v>
      </c>
      <c r="BE94" s="117" t="s">
        <v>220</v>
      </c>
      <c r="BF94" s="117">
        <v>85</v>
      </c>
      <c r="BG94" s="117">
        <v>150.75</v>
      </c>
    </row>
    <row r="95" spans="1:59" x14ac:dyDescent="0.45">
      <c r="A95" s="3" t="s">
        <v>217</v>
      </c>
      <c r="B95" s="3" t="s">
        <v>154</v>
      </c>
      <c r="C95" s="3" t="s">
        <v>306</v>
      </c>
      <c r="D95" s="114">
        <v>7</v>
      </c>
      <c r="E95" s="114">
        <v>11</v>
      </c>
      <c r="F95" s="114">
        <v>11</v>
      </c>
      <c r="G95" s="114">
        <v>11</v>
      </c>
      <c r="H95" s="114" t="s">
        <v>220</v>
      </c>
      <c r="I95" s="114" t="s">
        <v>220</v>
      </c>
      <c r="J95" s="114">
        <v>3</v>
      </c>
      <c r="K95" s="117">
        <v>448.5</v>
      </c>
      <c r="L95" s="117">
        <v>625</v>
      </c>
      <c r="M95" s="117">
        <v>625</v>
      </c>
      <c r="N95" s="117">
        <v>625</v>
      </c>
      <c r="O95" s="117" t="s">
        <v>220</v>
      </c>
      <c r="P95" s="117" t="s">
        <v>220</v>
      </c>
      <c r="Q95" s="117">
        <v>272</v>
      </c>
      <c r="R95" s="120">
        <v>2</v>
      </c>
      <c r="S95" s="120">
        <v>1</v>
      </c>
      <c r="T95" s="120">
        <v>1</v>
      </c>
      <c r="U95" s="120">
        <v>1</v>
      </c>
      <c r="V95" s="120">
        <v>0</v>
      </c>
      <c r="W95" s="120">
        <v>0</v>
      </c>
      <c r="X95" s="120">
        <v>1</v>
      </c>
      <c r="Y95" s="120">
        <v>14</v>
      </c>
      <c r="Z95" s="120">
        <v>11</v>
      </c>
      <c r="AA95" s="120">
        <v>11</v>
      </c>
      <c r="AB95" s="120">
        <v>11</v>
      </c>
      <c r="AC95" s="120">
        <v>0</v>
      </c>
      <c r="AD95" s="120">
        <v>0</v>
      </c>
      <c r="AE95" s="120">
        <v>3</v>
      </c>
      <c r="AF95" s="129">
        <v>1</v>
      </c>
      <c r="AG95" s="129">
        <v>0.7857142857142857</v>
      </c>
      <c r="AH95" s="129">
        <v>0.7857142857142857</v>
      </c>
      <c r="AI95" s="129">
        <v>0.7857142857142857</v>
      </c>
      <c r="AJ95" s="129">
        <v>0</v>
      </c>
      <c r="AK95" s="129">
        <v>0</v>
      </c>
      <c r="AL95" s="129">
        <v>0.21428571428571427</v>
      </c>
      <c r="AM95" s="123">
        <v>0.89700000000000002</v>
      </c>
      <c r="AN95" s="123">
        <v>0.625</v>
      </c>
      <c r="AO95" s="123">
        <v>0.625</v>
      </c>
      <c r="AP95" s="123">
        <v>0.625</v>
      </c>
      <c r="AQ95" s="123">
        <v>0</v>
      </c>
      <c r="AR95" s="123">
        <v>0</v>
      </c>
      <c r="AS95" s="123">
        <v>0.27200000000000002</v>
      </c>
      <c r="AT95" s="129">
        <v>1</v>
      </c>
      <c r="AU95" s="129">
        <v>0.69676700111482714</v>
      </c>
      <c r="AV95" s="129">
        <v>0.69676700111482714</v>
      </c>
      <c r="AW95" s="129">
        <v>0.69676700111482714</v>
      </c>
      <c r="AX95" s="129">
        <v>0</v>
      </c>
      <c r="AY95" s="129">
        <v>0</v>
      </c>
      <c r="AZ95" s="129">
        <v>0.3032329988851728</v>
      </c>
      <c r="BA95" s="117">
        <v>64.071428571428569</v>
      </c>
      <c r="BB95" s="117">
        <v>56.81818181818182</v>
      </c>
      <c r="BC95" s="117">
        <v>56.81818181818182</v>
      </c>
      <c r="BD95" s="117">
        <v>56.81818181818182</v>
      </c>
      <c r="BE95" s="117" t="s">
        <v>220</v>
      </c>
      <c r="BF95" s="117" t="s">
        <v>220</v>
      </c>
      <c r="BG95" s="117">
        <v>90.666666666666671</v>
      </c>
    </row>
    <row r="96" spans="1:59" x14ac:dyDescent="0.45">
      <c r="A96" s="3" t="s">
        <v>217</v>
      </c>
      <c r="B96" s="3" t="s">
        <v>154</v>
      </c>
      <c r="C96" s="3" t="s">
        <v>307</v>
      </c>
      <c r="D96" s="114">
        <v>5.833333333333333</v>
      </c>
      <c r="E96" s="114">
        <v>8.6666666666666661</v>
      </c>
      <c r="F96" s="114">
        <v>6</v>
      </c>
      <c r="G96" s="114" t="s">
        <v>220</v>
      </c>
      <c r="H96" s="114">
        <v>6</v>
      </c>
      <c r="I96" s="114">
        <v>10</v>
      </c>
      <c r="J96" s="114">
        <v>3</v>
      </c>
      <c r="K96" s="117">
        <v>319.66666666666669</v>
      </c>
      <c r="L96" s="117">
        <v>395.66666666666669</v>
      </c>
      <c r="M96" s="117">
        <v>253</v>
      </c>
      <c r="N96" s="117" t="s">
        <v>220</v>
      </c>
      <c r="O96" s="117">
        <v>253</v>
      </c>
      <c r="P96" s="117">
        <v>467</v>
      </c>
      <c r="Q96" s="117">
        <v>243.66666666666666</v>
      </c>
      <c r="R96" s="120">
        <v>6</v>
      </c>
      <c r="S96" s="120">
        <v>3</v>
      </c>
      <c r="T96" s="120">
        <v>1</v>
      </c>
      <c r="U96" s="120">
        <v>0</v>
      </c>
      <c r="V96" s="120">
        <v>1</v>
      </c>
      <c r="W96" s="120">
        <v>2</v>
      </c>
      <c r="X96" s="120">
        <v>3</v>
      </c>
      <c r="Y96" s="120">
        <v>35</v>
      </c>
      <c r="Z96" s="120">
        <v>26</v>
      </c>
      <c r="AA96" s="120">
        <v>6</v>
      </c>
      <c r="AB96" s="120">
        <v>0</v>
      </c>
      <c r="AC96" s="120">
        <v>6</v>
      </c>
      <c r="AD96" s="120">
        <v>20</v>
      </c>
      <c r="AE96" s="120">
        <v>9</v>
      </c>
      <c r="AF96" s="129">
        <v>1</v>
      </c>
      <c r="AG96" s="129">
        <v>0.74285714285714288</v>
      </c>
      <c r="AH96" s="129">
        <v>0.17142857142857143</v>
      </c>
      <c r="AI96" s="129">
        <v>0</v>
      </c>
      <c r="AJ96" s="129">
        <v>0.17142857142857143</v>
      </c>
      <c r="AK96" s="129">
        <v>0.5714285714285714</v>
      </c>
      <c r="AL96" s="129">
        <v>0.25714285714285712</v>
      </c>
      <c r="AM96" s="123">
        <v>1.9180000000000001</v>
      </c>
      <c r="AN96" s="123">
        <v>1.1870000000000001</v>
      </c>
      <c r="AO96" s="123">
        <v>0.253</v>
      </c>
      <c r="AP96" s="123">
        <v>0</v>
      </c>
      <c r="AQ96" s="123">
        <v>0.253</v>
      </c>
      <c r="AR96" s="123">
        <v>0.93400000000000005</v>
      </c>
      <c r="AS96" s="123">
        <v>0.73099999999999998</v>
      </c>
      <c r="AT96" s="129">
        <v>1</v>
      </c>
      <c r="AU96" s="129">
        <v>0.61887382690302395</v>
      </c>
      <c r="AV96" s="129">
        <v>0.13190823774765378</v>
      </c>
      <c r="AW96" s="129">
        <v>0</v>
      </c>
      <c r="AX96" s="129">
        <v>0.13190823774765378</v>
      </c>
      <c r="AY96" s="129">
        <v>0.48696558915537019</v>
      </c>
      <c r="AZ96" s="129">
        <v>0.381126173096976</v>
      </c>
      <c r="BA96" s="117">
        <v>54.800000000000004</v>
      </c>
      <c r="BB96" s="117">
        <v>45.653846153846153</v>
      </c>
      <c r="BC96" s="117">
        <v>42.166666666666664</v>
      </c>
      <c r="BD96" s="117" t="s">
        <v>220</v>
      </c>
      <c r="BE96" s="117">
        <v>42.166666666666664</v>
      </c>
      <c r="BF96" s="117">
        <v>46.7</v>
      </c>
      <c r="BG96" s="117">
        <v>81.222222222222229</v>
      </c>
    </row>
    <row r="97" spans="1:59" x14ac:dyDescent="0.45">
      <c r="A97" s="3" t="s">
        <v>217</v>
      </c>
      <c r="B97" s="3" t="s">
        <v>154</v>
      </c>
      <c r="C97" s="3" t="s">
        <v>308</v>
      </c>
      <c r="D97" s="114">
        <v>4.333333333333333</v>
      </c>
      <c r="E97" s="114">
        <v>6.5</v>
      </c>
      <c r="F97" s="114" t="s">
        <v>220</v>
      </c>
      <c r="G97" s="114" t="s">
        <v>220</v>
      </c>
      <c r="H97" s="114" t="s">
        <v>220</v>
      </c>
      <c r="I97" s="114">
        <v>6.5</v>
      </c>
      <c r="J97" s="114">
        <v>3.25</v>
      </c>
      <c r="K97" s="117">
        <v>259.66666666666669</v>
      </c>
      <c r="L97" s="117">
        <v>125</v>
      </c>
      <c r="M97" s="117" t="s">
        <v>220</v>
      </c>
      <c r="N97" s="117" t="s">
        <v>220</v>
      </c>
      <c r="O97" s="117" t="s">
        <v>220</v>
      </c>
      <c r="P97" s="117">
        <v>125</v>
      </c>
      <c r="Q97" s="117">
        <v>327</v>
      </c>
      <c r="R97" s="120">
        <v>6</v>
      </c>
      <c r="S97" s="120">
        <v>2</v>
      </c>
      <c r="T97" s="120">
        <v>0</v>
      </c>
      <c r="U97" s="120">
        <v>0</v>
      </c>
      <c r="V97" s="120">
        <v>0</v>
      </c>
      <c r="W97" s="120">
        <v>2</v>
      </c>
      <c r="X97" s="120">
        <v>4</v>
      </c>
      <c r="Y97" s="120">
        <v>26</v>
      </c>
      <c r="Z97" s="120">
        <v>13</v>
      </c>
      <c r="AA97" s="120">
        <v>0</v>
      </c>
      <c r="AB97" s="120">
        <v>0</v>
      </c>
      <c r="AC97" s="120">
        <v>0</v>
      </c>
      <c r="AD97" s="120">
        <v>13</v>
      </c>
      <c r="AE97" s="120">
        <v>13</v>
      </c>
      <c r="AF97" s="129">
        <v>1</v>
      </c>
      <c r="AG97" s="129">
        <v>0.5</v>
      </c>
      <c r="AH97" s="129">
        <v>0</v>
      </c>
      <c r="AI97" s="129">
        <v>0</v>
      </c>
      <c r="AJ97" s="129">
        <v>0</v>
      </c>
      <c r="AK97" s="129">
        <v>0.5</v>
      </c>
      <c r="AL97" s="129">
        <v>0.5</v>
      </c>
      <c r="AM97" s="123">
        <v>1.5580000000000001</v>
      </c>
      <c r="AN97" s="123">
        <v>0.25</v>
      </c>
      <c r="AO97" s="123">
        <v>0</v>
      </c>
      <c r="AP97" s="123">
        <v>0</v>
      </c>
      <c r="AQ97" s="123">
        <v>0</v>
      </c>
      <c r="AR97" s="123">
        <v>0.25</v>
      </c>
      <c r="AS97" s="123">
        <v>1.3080000000000001</v>
      </c>
      <c r="AT97" s="129">
        <v>1</v>
      </c>
      <c r="AU97" s="129">
        <v>0.16046213093709885</v>
      </c>
      <c r="AV97" s="129">
        <v>0</v>
      </c>
      <c r="AW97" s="129">
        <v>0</v>
      </c>
      <c r="AX97" s="129">
        <v>0</v>
      </c>
      <c r="AY97" s="129">
        <v>0.16046213093709885</v>
      </c>
      <c r="AZ97" s="129">
        <v>0.83953786906290118</v>
      </c>
      <c r="BA97" s="117">
        <v>59.92307692307692</v>
      </c>
      <c r="BB97" s="117">
        <v>19.23076923076923</v>
      </c>
      <c r="BC97" s="117" t="s">
        <v>220</v>
      </c>
      <c r="BD97" s="117" t="s">
        <v>220</v>
      </c>
      <c r="BE97" s="117" t="s">
        <v>220</v>
      </c>
      <c r="BF97" s="117">
        <v>19.23076923076923</v>
      </c>
      <c r="BG97" s="117">
        <v>100.61538461538461</v>
      </c>
    </row>
    <row r="98" spans="1:59" x14ac:dyDescent="0.45">
      <c r="A98" s="2" t="s">
        <v>215</v>
      </c>
      <c r="B98" s="2" t="s">
        <v>155</v>
      </c>
      <c r="C98" s="2" t="s">
        <v>309</v>
      </c>
      <c r="D98" s="113">
        <v>9.4302325581395348</v>
      </c>
      <c r="E98" s="113">
        <v>12.793814432989691</v>
      </c>
      <c r="F98" s="113">
        <v>22.827586206896552</v>
      </c>
      <c r="G98" s="113">
        <v>28</v>
      </c>
      <c r="H98" s="113">
        <v>18</v>
      </c>
      <c r="I98" s="113">
        <v>8.514705882352942</v>
      </c>
      <c r="J98" s="113">
        <v>5.08</v>
      </c>
      <c r="K98" s="116">
        <v>489.26744186046523</v>
      </c>
      <c r="L98" s="116">
        <v>587.54639175257739</v>
      </c>
      <c r="M98" s="116">
        <v>948.48275862068976</v>
      </c>
      <c r="N98" s="116">
        <v>1165.7857142857142</v>
      </c>
      <c r="O98" s="116">
        <v>745.66666666666663</v>
      </c>
      <c r="P98" s="116">
        <v>433.61764705882354</v>
      </c>
      <c r="Q98" s="116">
        <v>362.16</v>
      </c>
      <c r="R98" s="119">
        <v>172</v>
      </c>
      <c r="S98" s="119">
        <v>97</v>
      </c>
      <c r="T98" s="119">
        <v>29</v>
      </c>
      <c r="U98" s="119">
        <v>14</v>
      </c>
      <c r="V98" s="119">
        <v>15</v>
      </c>
      <c r="W98" s="119">
        <v>68</v>
      </c>
      <c r="X98" s="119">
        <v>75</v>
      </c>
      <c r="Y98" s="119">
        <v>1622</v>
      </c>
      <c r="Z98" s="119">
        <v>1241</v>
      </c>
      <c r="AA98" s="119">
        <v>662</v>
      </c>
      <c r="AB98" s="119">
        <v>392</v>
      </c>
      <c r="AC98" s="119">
        <v>270</v>
      </c>
      <c r="AD98" s="119">
        <v>579</v>
      </c>
      <c r="AE98" s="119">
        <v>381</v>
      </c>
      <c r="AF98" s="128">
        <v>1</v>
      </c>
      <c r="AG98" s="128">
        <v>0.76510480887792853</v>
      </c>
      <c r="AH98" s="128">
        <v>0.40813810110974108</v>
      </c>
      <c r="AI98" s="128">
        <v>0.24167694204685575</v>
      </c>
      <c r="AJ98" s="128">
        <v>0.16646115906288533</v>
      </c>
      <c r="AK98" s="128">
        <v>0.3569667077681874</v>
      </c>
      <c r="AL98" s="128">
        <v>0.23489519112207152</v>
      </c>
      <c r="AM98" s="122">
        <v>84.154000000000011</v>
      </c>
      <c r="AN98" s="122">
        <v>56.992000000000004</v>
      </c>
      <c r="AO98" s="122">
        <v>27.506000000000004</v>
      </c>
      <c r="AP98" s="122">
        <v>16.320999999999998</v>
      </c>
      <c r="AQ98" s="122">
        <v>11.185</v>
      </c>
      <c r="AR98" s="122">
        <v>29.486000000000001</v>
      </c>
      <c r="AS98" s="122">
        <v>27.161999999999999</v>
      </c>
      <c r="AT98" s="128">
        <v>1</v>
      </c>
      <c r="AU98" s="128">
        <v>0.67723459372103523</v>
      </c>
      <c r="AV98" s="128">
        <v>0.32685315017705635</v>
      </c>
      <c r="AW98" s="128">
        <v>0.1939420586068398</v>
      </c>
      <c r="AX98" s="128">
        <v>0.13291109157021649</v>
      </c>
      <c r="AY98" s="128">
        <v>0.35038144354397888</v>
      </c>
      <c r="AZ98" s="128">
        <v>0.32276540627896472</v>
      </c>
      <c r="BA98" s="116">
        <v>51.882860665844646</v>
      </c>
      <c r="BB98" s="116">
        <v>45.924254633360199</v>
      </c>
      <c r="BC98" s="116">
        <v>41.549848942598196</v>
      </c>
      <c r="BD98" s="116">
        <v>41.635204081632651</v>
      </c>
      <c r="BE98" s="116">
        <v>41.425925925925924</v>
      </c>
      <c r="BF98" s="116">
        <v>50.925734024179619</v>
      </c>
      <c r="BG98" s="116">
        <v>71.29133858267717</v>
      </c>
    </row>
    <row r="99" spans="1:59" x14ac:dyDescent="0.45">
      <c r="A99" s="3" t="s">
        <v>217</v>
      </c>
      <c r="B99" s="3" t="s">
        <v>155</v>
      </c>
      <c r="C99" s="3" t="s">
        <v>310</v>
      </c>
      <c r="D99" s="114">
        <v>13.388888888888889</v>
      </c>
      <c r="E99" s="114">
        <v>16.214285714285715</v>
      </c>
      <c r="F99" s="114">
        <v>26.5</v>
      </c>
      <c r="G99" s="114">
        <v>33.333333333333336</v>
      </c>
      <c r="H99" s="114">
        <v>19.666666666666668</v>
      </c>
      <c r="I99" s="114">
        <v>8.5</v>
      </c>
      <c r="J99" s="114">
        <v>3.5</v>
      </c>
      <c r="K99" s="117">
        <v>625.66666666666652</v>
      </c>
      <c r="L99" s="117">
        <v>749.92857142857133</v>
      </c>
      <c r="M99" s="117">
        <v>1370.4999999999998</v>
      </c>
      <c r="N99" s="117">
        <v>1680.6666666666667</v>
      </c>
      <c r="O99" s="117">
        <v>1060.3333333333333</v>
      </c>
      <c r="P99" s="117">
        <v>284.5</v>
      </c>
      <c r="Q99" s="117">
        <v>190.75</v>
      </c>
      <c r="R99" s="120">
        <v>18</v>
      </c>
      <c r="S99" s="120">
        <v>14</v>
      </c>
      <c r="T99" s="120">
        <v>6</v>
      </c>
      <c r="U99" s="120">
        <v>3</v>
      </c>
      <c r="V99" s="120">
        <v>3</v>
      </c>
      <c r="W99" s="120">
        <v>8</v>
      </c>
      <c r="X99" s="120">
        <v>4</v>
      </c>
      <c r="Y99" s="120">
        <v>241</v>
      </c>
      <c r="Z99" s="120">
        <v>227</v>
      </c>
      <c r="AA99" s="120">
        <v>159</v>
      </c>
      <c r="AB99" s="120">
        <v>100</v>
      </c>
      <c r="AC99" s="120">
        <v>59</v>
      </c>
      <c r="AD99" s="120">
        <v>68</v>
      </c>
      <c r="AE99" s="120">
        <v>14</v>
      </c>
      <c r="AF99" s="129">
        <v>1</v>
      </c>
      <c r="AG99" s="129">
        <v>0.94190871369294604</v>
      </c>
      <c r="AH99" s="129">
        <v>0.65975103734439833</v>
      </c>
      <c r="AI99" s="129">
        <v>0.41493775933609961</v>
      </c>
      <c r="AJ99" s="129">
        <v>0.24481327800829875</v>
      </c>
      <c r="AK99" s="129">
        <v>0.28215767634854771</v>
      </c>
      <c r="AL99" s="129">
        <v>5.8091286307053944E-2</v>
      </c>
      <c r="AM99" s="123">
        <v>11.261999999999999</v>
      </c>
      <c r="AN99" s="123">
        <v>10.498999999999999</v>
      </c>
      <c r="AO99" s="123">
        <v>8.222999999999999</v>
      </c>
      <c r="AP99" s="123">
        <v>5.0419999999999998</v>
      </c>
      <c r="AQ99" s="123">
        <v>3.181</v>
      </c>
      <c r="AR99" s="123">
        <v>2.2759999999999998</v>
      </c>
      <c r="AS99" s="123">
        <v>0.76300000000000001</v>
      </c>
      <c r="AT99" s="129">
        <v>1</v>
      </c>
      <c r="AU99" s="129">
        <v>0.93225004439708758</v>
      </c>
      <c r="AV99" s="129">
        <v>0.73015450186467767</v>
      </c>
      <c r="AW99" s="129">
        <v>0.44770023086485528</v>
      </c>
      <c r="AX99" s="129">
        <v>0.28245427099982245</v>
      </c>
      <c r="AY99" s="129">
        <v>0.20209554253240988</v>
      </c>
      <c r="AZ99" s="129">
        <v>6.7749955602912457E-2</v>
      </c>
      <c r="BA99" s="117">
        <v>46.730290456431526</v>
      </c>
      <c r="BB99" s="117">
        <v>46.251101321585892</v>
      </c>
      <c r="BC99" s="117">
        <v>51.71698113207546</v>
      </c>
      <c r="BD99" s="117">
        <v>50.42</v>
      </c>
      <c r="BE99" s="117">
        <v>53.915254237288138</v>
      </c>
      <c r="BF99" s="117">
        <v>33.470588235294116</v>
      </c>
      <c r="BG99" s="117">
        <v>54.5</v>
      </c>
    </row>
    <row r="100" spans="1:59" x14ac:dyDescent="0.45">
      <c r="A100" s="3" t="s">
        <v>217</v>
      </c>
      <c r="B100" s="3" t="s">
        <v>155</v>
      </c>
      <c r="C100" s="3" t="s">
        <v>311</v>
      </c>
      <c r="D100" s="114">
        <v>13.916666666666666</v>
      </c>
      <c r="E100" s="114">
        <v>16.25</v>
      </c>
      <c r="F100" s="114">
        <v>36.5</v>
      </c>
      <c r="G100" s="114">
        <v>36.5</v>
      </c>
      <c r="H100" s="114" t="s">
        <v>220</v>
      </c>
      <c r="I100" s="114">
        <v>9.5</v>
      </c>
      <c r="J100" s="114">
        <v>9.25</v>
      </c>
      <c r="K100" s="117">
        <v>487.33333333333343</v>
      </c>
      <c r="L100" s="117">
        <v>549.12500000000011</v>
      </c>
      <c r="M100" s="117">
        <v>989.5</v>
      </c>
      <c r="N100" s="117">
        <v>989.5</v>
      </c>
      <c r="O100" s="117" t="s">
        <v>220</v>
      </c>
      <c r="P100" s="117">
        <v>402.33333333333331</v>
      </c>
      <c r="Q100" s="117">
        <v>363.75</v>
      </c>
      <c r="R100" s="120">
        <v>12</v>
      </c>
      <c r="S100" s="120">
        <v>8</v>
      </c>
      <c r="T100" s="120">
        <v>2</v>
      </c>
      <c r="U100" s="120">
        <v>2</v>
      </c>
      <c r="V100" s="120">
        <v>0</v>
      </c>
      <c r="W100" s="120">
        <v>6</v>
      </c>
      <c r="X100" s="120">
        <v>4</v>
      </c>
      <c r="Y100" s="120">
        <v>167</v>
      </c>
      <c r="Z100" s="120">
        <v>130</v>
      </c>
      <c r="AA100" s="120">
        <v>73</v>
      </c>
      <c r="AB100" s="120">
        <v>73</v>
      </c>
      <c r="AC100" s="120">
        <v>0</v>
      </c>
      <c r="AD100" s="120">
        <v>57</v>
      </c>
      <c r="AE100" s="120">
        <v>37</v>
      </c>
      <c r="AF100" s="129">
        <v>1</v>
      </c>
      <c r="AG100" s="129">
        <v>0.77844311377245512</v>
      </c>
      <c r="AH100" s="129">
        <v>0.43712574850299402</v>
      </c>
      <c r="AI100" s="129">
        <v>0.43712574850299402</v>
      </c>
      <c r="AJ100" s="129">
        <v>0</v>
      </c>
      <c r="AK100" s="129">
        <v>0.3413173652694611</v>
      </c>
      <c r="AL100" s="129">
        <v>0.22155688622754491</v>
      </c>
      <c r="AM100" s="123">
        <v>5.8480000000000008</v>
      </c>
      <c r="AN100" s="123">
        <v>4.3930000000000007</v>
      </c>
      <c r="AO100" s="123">
        <v>1.9790000000000001</v>
      </c>
      <c r="AP100" s="123">
        <v>1.9790000000000001</v>
      </c>
      <c r="AQ100" s="123">
        <v>0</v>
      </c>
      <c r="AR100" s="123">
        <v>2.4140000000000001</v>
      </c>
      <c r="AS100" s="123">
        <v>1.4550000000000001</v>
      </c>
      <c r="AT100" s="129">
        <v>1</v>
      </c>
      <c r="AU100" s="129">
        <v>0.75119699042407662</v>
      </c>
      <c r="AV100" s="129">
        <v>0.338406292749658</v>
      </c>
      <c r="AW100" s="129">
        <v>0.338406292749658</v>
      </c>
      <c r="AX100" s="129">
        <v>0</v>
      </c>
      <c r="AY100" s="129">
        <v>0.41279069767441856</v>
      </c>
      <c r="AZ100" s="129">
        <v>0.24880300957592338</v>
      </c>
      <c r="BA100" s="117">
        <v>35.017964071856291</v>
      </c>
      <c r="BB100" s="117">
        <v>33.792307692307702</v>
      </c>
      <c r="BC100" s="117">
        <v>27.109589041095891</v>
      </c>
      <c r="BD100" s="117">
        <v>27.109589041095891</v>
      </c>
      <c r="BE100" s="117" t="s">
        <v>220</v>
      </c>
      <c r="BF100" s="117">
        <v>42.350877192982459</v>
      </c>
      <c r="BG100" s="117">
        <v>39.324324324324323</v>
      </c>
    </row>
    <row r="101" spans="1:59" x14ac:dyDescent="0.45">
      <c r="A101" s="3" t="s">
        <v>217</v>
      </c>
      <c r="B101" s="3" t="s">
        <v>155</v>
      </c>
      <c r="C101" s="3" t="s">
        <v>312</v>
      </c>
      <c r="D101" s="114">
        <v>8.8947368421052637</v>
      </c>
      <c r="E101" s="114">
        <v>11.545454545454545</v>
      </c>
      <c r="F101" s="114">
        <v>27.5</v>
      </c>
      <c r="G101" s="114">
        <v>27.5</v>
      </c>
      <c r="H101" s="114" t="s">
        <v>220</v>
      </c>
      <c r="I101" s="114">
        <v>8</v>
      </c>
      <c r="J101" s="114">
        <v>5.25</v>
      </c>
      <c r="K101" s="117">
        <v>565.47368421052636</v>
      </c>
      <c r="L101" s="117">
        <v>623.09090909090912</v>
      </c>
      <c r="M101" s="117">
        <v>1991.5</v>
      </c>
      <c r="N101" s="117">
        <v>1991.5</v>
      </c>
      <c r="O101" s="117" t="s">
        <v>220</v>
      </c>
      <c r="P101" s="117">
        <v>319</v>
      </c>
      <c r="Q101" s="117">
        <v>486.25</v>
      </c>
      <c r="R101" s="120">
        <v>19</v>
      </c>
      <c r="S101" s="120">
        <v>11</v>
      </c>
      <c r="T101" s="120">
        <v>2</v>
      </c>
      <c r="U101" s="120">
        <v>2</v>
      </c>
      <c r="V101" s="120">
        <v>0</v>
      </c>
      <c r="W101" s="120">
        <v>9</v>
      </c>
      <c r="X101" s="120">
        <v>8</v>
      </c>
      <c r="Y101" s="120">
        <v>169</v>
      </c>
      <c r="Z101" s="120">
        <v>127</v>
      </c>
      <c r="AA101" s="120">
        <v>55</v>
      </c>
      <c r="AB101" s="120">
        <v>55</v>
      </c>
      <c r="AC101" s="120">
        <v>0</v>
      </c>
      <c r="AD101" s="120">
        <v>72</v>
      </c>
      <c r="AE101" s="120">
        <v>42</v>
      </c>
      <c r="AF101" s="129">
        <v>1</v>
      </c>
      <c r="AG101" s="129">
        <v>0.75147928994082835</v>
      </c>
      <c r="AH101" s="129">
        <v>0.32544378698224852</v>
      </c>
      <c r="AI101" s="129">
        <v>0.32544378698224852</v>
      </c>
      <c r="AJ101" s="129">
        <v>0</v>
      </c>
      <c r="AK101" s="129">
        <v>0.42603550295857989</v>
      </c>
      <c r="AL101" s="129">
        <v>0.24852071005917159</v>
      </c>
      <c r="AM101" s="123">
        <v>10.744</v>
      </c>
      <c r="AN101" s="123">
        <v>6.8540000000000001</v>
      </c>
      <c r="AO101" s="123">
        <v>3.9830000000000001</v>
      </c>
      <c r="AP101" s="123">
        <v>3.9830000000000001</v>
      </c>
      <c r="AQ101" s="123">
        <v>0</v>
      </c>
      <c r="AR101" s="123">
        <v>2.871</v>
      </c>
      <c r="AS101" s="123">
        <v>3.89</v>
      </c>
      <c r="AT101" s="129">
        <v>1</v>
      </c>
      <c r="AU101" s="129">
        <v>0.63793745346239761</v>
      </c>
      <c r="AV101" s="129">
        <v>0.37071854058078929</v>
      </c>
      <c r="AW101" s="129">
        <v>0.37071854058078929</v>
      </c>
      <c r="AX101" s="129">
        <v>0</v>
      </c>
      <c r="AY101" s="129">
        <v>0.26721891288160837</v>
      </c>
      <c r="AZ101" s="129">
        <v>0.36206254653760239</v>
      </c>
      <c r="BA101" s="117">
        <v>63.573964497041423</v>
      </c>
      <c r="BB101" s="117">
        <v>53.968503937007874</v>
      </c>
      <c r="BC101" s="117">
        <v>72.418181818181822</v>
      </c>
      <c r="BD101" s="117">
        <v>72.418181818181822</v>
      </c>
      <c r="BE101" s="117" t="s">
        <v>220</v>
      </c>
      <c r="BF101" s="117">
        <v>39.875</v>
      </c>
      <c r="BG101" s="117">
        <v>92.61904761904762</v>
      </c>
    </row>
    <row r="102" spans="1:59" x14ac:dyDescent="0.45">
      <c r="A102" s="3" t="s">
        <v>217</v>
      </c>
      <c r="B102" s="3" t="s">
        <v>155</v>
      </c>
      <c r="C102" s="3" t="s">
        <v>313</v>
      </c>
      <c r="D102" s="114">
        <v>12.117647058823529</v>
      </c>
      <c r="E102" s="114">
        <v>16.454545454545453</v>
      </c>
      <c r="F102" s="114">
        <v>30.75</v>
      </c>
      <c r="G102" s="114">
        <v>37</v>
      </c>
      <c r="H102" s="114">
        <v>28.666666666666668</v>
      </c>
      <c r="I102" s="114">
        <v>8.2857142857142865</v>
      </c>
      <c r="J102" s="114">
        <v>4.166666666666667</v>
      </c>
      <c r="K102" s="117">
        <v>472.17647058823525</v>
      </c>
      <c r="L102" s="117">
        <v>612.5454545454545</v>
      </c>
      <c r="M102" s="117">
        <v>538.75</v>
      </c>
      <c r="N102" s="117">
        <v>517</v>
      </c>
      <c r="O102" s="117">
        <v>546</v>
      </c>
      <c r="P102" s="117">
        <v>654.71428571428567</v>
      </c>
      <c r="Q102" s="117">
        <v>214.83333333333334</v>
      </c>
      <c r="R102" s="120">
        <v>17</v>
      </c>
      <c r="S102" s="120">
        <v>11</v>
      </c>
      <c r="T102" s="120">
        <v>4</v>
      </c>
      <c r="U102" s="120">
        <v>1</v>
      </c>
      <c r="V102" s="120">
        <v>3</v>
      </c>
      <c r="W102" s="120">
        <v>7</v>
      </c>
      <c r="X102" s="120">
        <v>6</v>
      </c>
      <c r="Y102" s="120">
        <v>206</v>
      </c>
      <c r="Z102" s="120">
        <v>181</v>
      </c>
      <c r="AA102" s="120">
        <v>123</v>
      </c>
      <c r="AB102" s="120">
        <v>37</v>
      </c>
      <c r="AC102" s="120">
        <v>86</v>
      </c>
      <c r="AD102" s="120">
        <v>58</v>
      </c>
      <c r="AE102" s="120">
        <v>25</v>
      </c>
      <c r="AF102" s="129">
        <v>1</v>
      </c>
      <c r="AG102" s="129">
        <v>0.87864077669902918</v>
      </c>
      <c r="AH102" s="129">
        <v>0.59708737864077666</v>
      </c>
      <c r="AI102" s="129">
        <v>0.1796116504854369</v>
      </c>
      <c r="AJ102" s="129">
        <v>0.41747572815533979</v>
      </c>
      <c r="AK102" s="129">
        <v>0.28155339805825241</v>
      </c>
      <c r="AL102" s="129">
        <v>0.12135922330097088</v>
      </c>
      <c r="AM102" s="123">
        <v>8.0269999999999992</v>
      </c>
      <c r="AN102" s="123">
        <v>6.7379999999999995</v>
      </c>
      <c r="AO102" s="123">
        <v>2.1549999999999998</v>
      </c>
      <c r="AP102" s="123">
        <v>0.51700000000000002</v>
      </c>
      <c r="AQ102" s="123">
        <v>1.6379999999999999</v>
      </c>
      <c r="AR102" s="123">
        <v>4.5830000000000002</v>
      </c>
      <c r="AS102" s="123">
        <v>1.2889999999999999</v>
      </c>
      <c r="AT102" s="129">
        <v>1</v>
      </c>
      <c r="AU102" s="129">
        <v>0.83941696773389807</v>
      </c>
      <c r="AV102" s="129">
        <v>0.26846891740376233</v>
      </c>
      <c r="AW102" s="129">
        <v>6.4407624268095182E-2</v>
      </c>
      <c r="AX102" s="129">
        <v>0.20406129313566712</v>
      </c>
      <c r="AY102" s="129">
        <v>0.57094805033013585</v>
      </c>
      <c r="AZ102" s="129">
        <v>0.1605830322661019</v>
      </c>
      <c r="BA102" s="117">
        <v>38.966019417475721</v>
      </c>
      <c r="BB102" s="117">
        <v>37.226519337016576</v>
      </c>
      <c r="BC102" s="117">
        <v>17.520325203252032</v>
      </c>
      <c r="BD102" s="117">
        <v>13.972972972972974</v>
      </c>
      <c r="BE102" s="117">
        <v>19.046511627906977</v>
      </c>
      <c r="BF102" s="117">
        <v>79.017241379310349</v>
      </c>
      <c r="BG102" s="117">
        <v>51.56</v>
      </c>
    </row>
    <row r="103" spans="1:59" x14ac:dyDescent="0.45">
      <c r="A103" s="3" t="s">
        <v>217</v>
      </c>
      <c r="B103" s="3" t="s">
        <v>155</v>
      </c>
      <c r="C103" s="3" t="s">
        <v>314</v>
      </c>
      <c r="D103" s="114">
        <v>8</v>
      </c>
      <c r="E103" s="114">
        <v>10.846153846153847</v>
      </c>
      <c r="F103" s="114">
        <v>16</v>
      </c>
      <c r="G103" s="114">
        <v>18.333333333333332</v>
      </c>
      <c r="H103" s="114">
        <v>9</v>
      </c>
      <c r="I103" s="114">
        <v>8.5555555555555554</v>
      </c>
      <c r="J103" s="114">
        <v>2.7142857142857144</v>
      </c>
      <c r="K103" s="117">
        <v>517.35</v>
      </c>
      <c r="L103" s="117">
        <v>607.46153846153834</v>
      </c>
      <c r="M103" s="117">
        <v>704.49999999999989</v>
      </c>
      <c r="N103" s="117">
        <v>684.66666666666663</v>
      </c>
      <c r="O103" s="117">
        <v>764</v>
      </c>
      <c r="P103" s="117">
        <v>564.33333333333337</v>
      </c>
      <c r="Q103" s="117">
        <v>350</v>
      </c>
      <c r="R103" s="120">
        <v>20</v>
      </c>
      <c r="S103" s="120">
        <v>13</v>
      </c>
      <c r="T103" s="120">
        <v>4</v>
      </c>
      <c r="U103" s="120">
        <v>3</v>
      </c>
      <c r="V103" s="120">
        <v>1</v>
      </c>
      <c r="W103" s="120">
        <v>9</v>
      </c>
      <c r="X103" s="120">
        <v>7</v>
      </c>
      <c r="Y103" s="120">
        <v>160</v>
      </c>
      <c r="Z103" s="120">
        <v>141</v>
      </c>
      <c r="AA103" s="120">
        <v>64</v>
      </c>
      <c r="AB103" s="120">
        <v>55</v>
      </c>
      <c r="AC103" s="120">
        <v>9</v>
      </c>
      <c r="AD103" s="120">
        <v>77</v>
      </c>
      <c r="AE103" s="120">
        <v>19</v>
      </c>
      <c r="AF103" s="129">
        <v>1</v>
      </c>
      <c r="AG103" s="129">
        <v>0.88124999999999998</v>
      </c>
      <c r="AH103" s="129">
        <v>0.4</v>
      </c>
      <c r="AI103" s="129">
        <v>0.34375</v>
      </c>
      <c r="AJ103" s="129">
        <v>5.6250000000000001E-2</v>
      </c>
      <c r="AK103" s="129">
        <v>0.48125000000000001</v>
      </c>
      <c r="AL103" s="129">
        <v>0.11874999999999999</v>
      </c>
      <c r="AM103" s="123">
        <v>10.347</v>
      </c>
      <c r="AN103" s="123">
        <v>7.8969999999999994</v>
      </c>
      <c r="AO103" s="123">
        <v>2.8179999999999996</v>
      </c>
      <c r="AP103" s="123">
        <v>2.0539999999999998</v>
      </c>
      <c r="AQ103" s="123">
        <v>0.76400000000000001</v>
      </c>
      <c r="AR103" s="123">
        <v>5.0789999999999997</v>
      </c>
      <c r="AS103" s="123">
        <v>2.4500000000000002</v>
      </c>
      <c r="AT103" s="129">
        <v>1</v>
      </c>
      <c r="AU103" s="129">
        <v>0.76321639122450946</v>
      </c>
      <c r="AV103" s="129">
        <v>0.27234947327727843</v>
      </c>
      <c r="AW103" s="129">
        <v>0.1985116458876969</v>
      </c>
      <c r="AX103" s="129">
        <v>7.3837827389581528E-2</v>
      </c>
      <c r="AY103" s="129">
        <v>0.49086691794723109</v>
      </c>
      <c r="AZ103" s="129">
        <v>0.23678360877549051</v>
      </c>
      <c r="BA103" s="117">
        <v>64.668750000000003</v>
      </c>
      <c r="BB103" s="117">
        <v>56.007092198581553</v>
      </c>
      <c r="BC103" s="117">
        <v>44.031249999999993</v>
      </c>
      <c r="BD103" s="117">
        <v>37.345454545454544</v>
      </c>
      <c r="BE103" s="117">
        <v>84.888888888888886</v>
      </c>
      <c r="BF103" s="117">
        <v>65.961038961038966</v>
      </c>
      <c r="BG103" s="117">
        <v>128.94736842105263</v>
      </c>
    </row>
    <row r="104" spans="1:59" x14ac:dyDescent="0.45">
      <c r="A104" s="3" t="s">
        <v>217</v>
      </c>
      <c r="B104" s="3" t="s">
        <v>155</v>
      </c>
      <c r="C104" s="3" t="s">
        <v>315</v>
      </c>
      <c r="D104" s="114">
        <v>9</v>
      </c>
      <c r="E104" s="114">
        <v>15</v>
      </c>
      <c r="F104" s="114">
        <v>15</v>
      </c>
      <c r="G104" s="114" t="s">
        <v>220</v>
      </c>
      <c r="H104" s="114">
        <v>15</v>
      </c>
      <c r="I104" s="114">
        <v>15</v>
      </c>
      <c r="J104" s="114">
        <v>6.6</v>
      </c>
      <c r="K104" s="117">
        <v>439.85714285714278</v>
      </c>
      <c r="L104" s="117">
        <v>721.25</v>
      </c>
      <c r="M104" s="117">
        <v>792.5</v>
      </c>
      <c r="N104" s="117" t="s">
        <v>220</v>
      </c>
      <c r="O104" s="117">
        <v>792.5</v>
      </c>
      <c r="P104" s="117">
        <v>650</v>
      </c>
      <c r="Q104" s="117">
        <v>327.3</v>
      </c>
      <c r="R104" s="120">
        <v>14</v>
      </c>
      <c r="S104" s="120">
        <v>4</v>
      </c>
      <c r="T104" s="120">
        <v>2</v>
      </c>
      <c r="U104" s="120">
        <v>0</v>
      </c>
      <c r="V104" s="120">
        <v>2</v>
      </c>
      <c r="W104" s="120">
        <v>2</v>
      </c>
      <c r="X104" s="120">
        <v>10</v>
      </c>
      <c r="Y104" s="120">
        <v>126</v>
      </c>
      <c r="Z104" s="120">
        <v>60</v>
      </c>
      <c r="AA104" s="120">
        <v>30</v>
      </c>
      <c r="AB104" s="120">
        <v>0</v>
      </c>
      <c r="AC104" s="120">
        <v>30</v>
      </c>
      <c r="AD104" s="120">
        <v>30</v>
      </c>
      <c r="AE104" s="120">
        <v>66</v>
      </c>
      <c r="AF104" s="129">
        <v>1</v>
      </c>
      <c r="AG104" s="129">
        <v>0.47619047619047616</v>
      </c>
      <c r="AH104" s="129">
        <v>0.23809523809523808</v>
      </c>
      <c r="AI104" s="129">
        <v>0</v>
      </c>
      <c r="AJ104" s="129">
        <v>0.23809523809523808</v>
      </c>
      <c r="AK104" s="129">
        <v>0.23809523809523808</v>
      </c>
      <c r="AL104" s="129">
        <v>0.52380952380952384</v>
      </c>
      <c r="AM104" s="123">
        <v>6.1579999999999995</v>
      </c>
      <c r="AN104" s="123">
        <v>2.8849999999999998</v>
      </c>
      <c r="AO104" s="123">
        <v>1.585</v>
      </c>
      <c r="AP104" s="123">
        <v>0</v>
      </c>
      <c r="AQ104" s="123">
        <v>1.585</v>
      </c>
      <c r="AR104" s="123">
        <v>1.3</v>
      </c>
      <c r="AS104" s="123">
        <v>3.2730000000000001</v>
      </c>
      <c r="AT104" s="129">
        <v>1</v>
      </c>
      <c r="AU104" s="129">
        <v>0.46849626502111075</v>
      </c>
      <c r="AV104" s="129">
        <v>0.25738876258525495</v>
      </c>
      <c r="AW104" s="129">
        <v>0</v>
      </c>
      <c r="AX104" s="129">
        <v>0.25738876258525495</v>
      </c>
      <c r="AY104" s="129">
        <v>0.21110750243585583</v>
      </c>
      <c r="AZ104" s="129">
        <v>0.53150373497888936</v>
      </c>
      <c r="BA104" s="117">
        <v>48.873015873015866</v>
      </c>
      <c r="BB104" s="117">
        <v>48.083333333333336</v>
      </c>
      <c r="BC104" s="117">
        <v>52.833333333333336</v>
      </c>
      <c r="BD104" s="117" t="s">
        <v>220</v>
      </c>
      <c r="BE104" s="117">
        <v>52.833333333333336</v>
      </c>
      <c r="BF104" s="117">
        <v>43.333333333333336</v>
      </c>
      <c r="BG104" s="117">
        <v>49.590909090909093</v>
      </c>
    </row>
    <row r="105" spans="1:59" x14ac:dyDescent="0.45">
      <c r="A105" s="3" t="s">
        <v>217</v>
      </c>
      <c r="B105" s="3" t="s">
        <v>155</v>
      </c>
      <c r="C105" s="3" t="s">
        <v>316</v>
      </c>
      <c r="D105" s="114">
        <v>8.3529411764705888</v>
      </c>
      <c r="E105" s="114">
        <v>11</v>
      </c>
      <c r="F105" s="114">
        <v>17</v>
      </c>
      <c r="G105" s="114">
        <v>19</v>
      </c>
      <c r="H105" s="114">
        <v>16</v>
      </c>
      <c r="I105" s="114">
        <v>7.4</v>
      </c>
      <c r="J105" s="114">
        <v>6</v>
      </c>
      <c r="K105" s="117">
        <v>497.11764705882354</v>
      </c>
      <c r="L105" s="117">
        <v>612.75</v>
      </c>
      <c r="M105" s="117">
        <v>801.66666666666686</v>
      </c>
      <c r="N105" s="117">
        <v>833</v>
      </c>
      <c r="O105" s="117">
        <v>786</v>
      </c>
      <c r="P105" s="117">
        <v>499.4</v>
      </c>
      <c r="Q105" s="117">
        <v>394.33333333333331</v>
      </c>
      <c r="R105" s="120">
        <v>17</v>
      </c>
      <c r="S105" s="120">
        <v>8</v>
      </c>
      <c r="T105" s="120">
        <v>3</v>
      </c>
      <c r="U105" s="120">
        <v>1</v>
      </c>
      <c r="V105" s="120">
        <v>2</v>
      </c>
      <c r="W105" s="120">
        <v>5</v>
      </c>
      <c r="X105" s="120">
        <v>9</v>
      </c>
      <c r="Y105" s="120">
        <v>142</v>
      </c>
      <c r="Z105" s="120">
        <v>88</v>
      </c>
      <c r="AA105" s="120">
        <v>51</v>
      </c>
      <c r="AB105" s="120">
        <v>19</v>
      </c>
      <c r="AC105" s="120">
        <v>32</v>
      </c>
      <c r="AD105" s="120">
        <v>37</v>
      </c>
      <c r="AE105" s="120">
        <v>54</v>
      </c>
      <c r="AF105" s="129">
        <v>1</v>
      </c>
      <c r="AG105" s="129">
        <v>0.61971830985915488</v>
      </c>
      <c r="AH105" s="129">
        <v>0.35915492957746481</v>
      </c>
      <c r="AI105" s="129">
        <v>0.13380281690140844</v>
      </c>
      <c r="AJ105" s="129">
        <v>0.22535211267605634</v>
      </c>
      <c r="AK105" s="129">
        <v>0.26056338028169013</v>
      </c>
      <c r="AL105" s="129">
        <v>0.38028169014084506</v>
      </c>
      <c r="AM105" s="123">
        <v>8.4510000000000005</v>
      </c>
      <c r="AN105" s="123">
        <v>4.9020000000000001</v>
      </c>
      <c r="AO105" s="123">
        <v>2.4050000000000002</v>
      </c>
      <c r="AP105" s="123">
        <v>0.83299999999999996</v>
      </c>
      <c r="AQ105" s="123">
        <v>1.5720000000000001</v>
      </c>
      <c r="AR105" s="123">
        <v>2.4969999999999999</v>
      </c>
      <c r="AS105" s="123">
        <v>3.5489999999999999</v>
      </c>
      <c r="AT105" s="129">
        <v>1</v>
      </c>
      <c r="AU105" s="129">
        <v>0.58004969826056085</v>
      </c>
      <c r="AV105" s="129">
        <v>0.28458170630694596</v>
      </c>
      <c r="AW105" s="129">
        <v>9.8568216779079385E-2</v>
      </c>
      <c r="AX105" s="129">
        <v>0.18601348952786653</v>
      </c>
      <c r="AY105" s="129">
        <v>0.29546799195361495</v>
      </c>
      <c r="AZ105" s="129">
        <v>0.41995030173943909</v>
      </c>
      <c r="BA105" s="117">
        <v>59.514084507042256</v>
      </c>
      <c r="BB105" s="117">
        <v>55.704545454545453</v>
      </c>
      <c r="BC105" s="117">
        <v>47.156862745098046</v>
      </c>
      <c r="BD105" s="117">
        <v>43.842105263157897</v>
      </c>
      <c r="BE105" s="117">
        <v>49.125</v>
      </c>
      <c r="BF105" s="117">
        <v>67.486486486486484</v>
      </c>
      <c r="BG105" s="117">
        <v>65.722222222222229</v>
      </c>
    </row>
    <row r="106" spans="1:59" x14ac:dyDescent="0.45">
      <c r="A106" s="3" t="s">
        <v>217</v>
      </c>
      <c r="B106" s="3" t="s">
        <v>155</v>
      </c>
      <c r="C106" s="3" t="s">
        <v>317</v>
      </c>
      <c r="D106" s="114">
        <v>7.716981132075472</v>
      </c>
      <c r="E106" s="114">
        <v>10.592592592592593</v>
      </c>
      <c r="F106" s="114">
        <v>17.833333333333332</v>
      </c>
      <c r="G106" s="114">
        <v>26.5</v>
      </c>
      <c r="H106" s="114">
        <v>13.5</v>
      </c>
      <c r="I106" s="114">
        <v>8.5238095238095237</v>
      </c>
      <c r="J106" s="114">
        <v>4.7307692307692308</v>
      </c>
      <c r="K106" s="117">
        <v>439.20754716981133</v>
      </c>
      <c r="L106" s="117">
        <v>473.74074074074076</v>
      </c>
      <c r="M106" s="117">
        <v>726.33333333333337</v>
      </c>
      <c r="N106" s="117">
        <v>956.5</v>
      </c>
      <c r="O106" s="117">
        <v>611.25</v>
      </c>
      <c r="P106" s="117">
        <v>401.57142857142856</v>
      </c>
      <c r="Q106" s="117">
        <v>403.34615384615387</v>
      </c>
      <c r="R106" s="120">
        <v>53</v>
      </c>
      <c r="S106" s="120">
        <v>27</v>
      </c>
      <c r="T106" s="120">
        <v>6</v>
      </c>
      <c r="U106" s="120">
        <v>2</v>
      </c>
      <c r="V106" s="120">
        <v>4</v>
      </c>
      <c r="W106" s="120">
        <v>21</v>
      </c>
      <c r="X106" s="120">
        <v>26</v>
      </c>
      <c r="Y106" s="120">
        <v>409</v>
      </c>
      <c r="Z106" s="120">
        <v>286</v>
      </c>
      <c r="AA106" s="120">
        <v>107</v>
      </c>
      <c r="AB106" s="120">
        <v>53</v>
      </c>
      <c r="AC106" s="120">
        <v>54</v>
      </c>
      <c r="AD106" s="120">
        <v>179</v>
      </c>
      <c r="AE106" s="120">
        <v>123</v>
      </c>
      <c r="AF106" s="129">
        <v>1</v>
      </c>
      <c r="AG106" s="129">
        <v>0.69926650366748166</v>
      </c>
      <c r="AH106" s="129">
        <v>0.26161369193154033</v>
      </c>
      <c r="AI106" s="129">
        <v>0.1295843520782396</v>
      </c>
      <c r="AJ106" s="129">
        <v>0.13202933985330073</v>
      </c>
      <c r="AK106" s="129">
        <v>0.43765281173594134</v>
      </c>
      <c r="AL106" s="129">
        <v>0.30073349633251834</v>
      </c>
      <c r="AM106" s="123">
        <v>23.277999999999999</v>
      </c>
      <c r="AN106" s="123">
        <v>12.791</v>
      </c>
      <c r="AO106" s="123">
        <v>4.3579999999999997</v>
      </c>
      <c r="AP106" s="123">
        <v>1.913</v>
      </c>
      <c r="AQ106" s="123">
        <v>2.4449999999999998</v>
      </c>
      <c r="AR106" s="123">
        <v>8.4329999999999998</v>
      </c>
      <c r="AS106" s="123">
        <v>10.487</v>
      </c>
      <c r="AT106" s="129">
        <v>1</v>
      </c>
      <c r="AU106" s="129">
        <v>0.54948878769653753</v>
      </c>
      <c r="AV106" s="129">
        <v>0.18721539651172781</v>
      </c>
      <c r="AW106" s="129">
        <v>8.2180599707878693E-2</v>
      </c>
      <c r="AX106" s="129">
        <v>0.10503479680384913</v>
      </c>
      <c r="AY106" s="129">
        <v>0.36227339118480972</v>
      </c>
      <c r="AZ106" s="129">
        <v>0.45051121230346253</v>
      </c>
      <c r="BA106" s="117">
        <v>56.914425427872864</v>
      </c>
      <c r="BB106" s="117">
        <v>44.723776223776227</v>
      </c>
      <c r="BC106" s="117">
        <v>40.728971962616825</v>
      </c>
      <c r="BD106" s="117">
        <v>36.094339622641506</v>
      </c>
      <c r="BE106" s="117">
        <v>45.277777777777779</v>
      </c>
      <c r="BF106" s="117">
        <v>47.11173184357542</v>
      </c>
      <c r="BG106" s="117">
        <v>85.260162601626021</v>
      </c>
    </row>
    <row r="107" spans="1:59" x14ac:dyDescent="0.45">
      <c r="A107" s="3" t="s">
        <v>217</v>
      </c>
      <c r="B107" s="3" t="s">
        <v>155</v>
      </c>
      <c r="C107" s="3" t="s">
        <v>318</v>
      </c>
      <c r="D107" s="114">
        <v>1</v>
      </c>
      <c r="E107" s="114">
        <v>1</v>
      </c>
      <c r="F107" s="114" t="s">
        <v>220</v>
      </c>
      <c r="G107" s="114" t="s">
        <v>220</v>
      </c>
      <c r="H107" s="114" t="s">
        <v>220</v>
      </c>
      <c r="I107" s="114">
        <v>1</v>
      </c>
      <c r="J107" s="114">
        <v>1</v>
      </c>
      <c r="K107" s="117">
        <v>19.5</v>
      </c>
      <c r="L107" s="117">
        <v>33</v>
      </c>
      <c r="M107" s="117" t="s">
        <v>220</v>
      </c>
      <c r="N107" s="117" t="s">
        <v>220</v>
      </c>
      <c r="O107" s="117" t="s">
        <v>220</v>
      </c>
      <c r="P107" s="117">
        <v>33</v>
      </c>
      <c r="Q107" s="117">
        <v>6</v>
      </c>
      <c r="R107" s="120">
        <v>2</v>
      </c>
      <c r="S107" s="120">
        <v>1</v>
      </c>
      <c r="T107" s="120">
        <v>0</v>
      </c>
      <c r="U107" s="120">
        <v>0</v>
      </c>
      <c r="V107" s="120">
        <v>0</v>
      </c>
      <c r="W107" s="120">
        <v>1</v>
      </c>
      <c r="X107" s="120">
        <v>1</v>
      </c>
      <c r="Y107" s="120">
        <v>2</v>
      </c>
      <c r="Z107" s="120">
        <v>1</v>
      </c>
      <c r="AA107" s="120">
        <v>0</v>
      </c>
      <c r="AB107" s="120">
        <v>0</v>
      </c>
      <c r="AC107" s="120">
        <v>0</v>
      </c>
      <c r="AD107" s="120">
        <v>1</v>
      </c>
      <c r="AE107" s="120">
        <v>1</v>
      </c>
      <c r="AF107" s="129">
        <v>1</v>
      </c>
      <c r="AG107" s="129">
        <v>0.5</v>
      </c>
      <c r="AH107" s="129">
        <v>0</v>
      </c>
      <c r="AI107" s="129">
        <v>0</v>
      </c>
      <c r="AJ107" s="129">
        <v>0</v>
      </c>
      <c r="AK107" s="129">
        <v>0.5</v>
      </c>
      <c r="AL107" s="129">
        <v>0.5</v>
      </c>
      <c r="AM107" s="123">
        <v>3.9E-2</v>
      </c>
      <c r="AN107" s="123">
        <v>3.3000000000000002E-2</v>
      </c>
      <c r="AO107" s="123">
        <v>0</v>
      </c>
      <c r="AP107" s="123">
        <v>0</v>
      </c>
      <c r="AQ107" s="123">
        <v>0</v>
      </c>
      <c r="AR107" s="123">
        <v>3.3000000000000002E-2</v>
      </c>
      <c r="AS107" s="123">
        <v>6.0000000000000001E-3</v>
      </c>
      <c r="AT107" s="129">
        <v>1</v>
      </c>
      <c r="AU107" s="129">
        <v>0.84615384615384615</v>
      </c>
      <c r="AV107" s="129">
        <v>0</v>
      </c>
      <c r="AW107" s="129">
        <v>0</v>
      </c>
      <c r="AX107" s="129">
        <v>0</v>
      </c>
      <c r="AY107" s="129">
        <v>0.84615384615384615</v>
      </c>
      <c r="AZ107" s="129">
        <v>0.15384615384615385</v>
      </c>
      <c r="BA107" s="117">
        <v>19.5</v>
      </c>
      <c r="BB107" s="117">
        <v>33</v>
      </c>
      <c r="BC107" s="117" t="s">
        <v>220</v>
      </c>
      <c r="BD107" s="117" t="s">
        <v>220</v>
      </c>
      <c r="BE107" s="117" t="s">
        <v>220</v>
      </c>
      <c r="BF107" s="117">
        <v>33</v>
      </c>
      <c r="BG107" s="117">
        <v>6</v>
      </c>
    </row>
    <row r="108" spans="1:59" x14ac:dyDescent="0.45">
      <c r="A108" s="2" t="s">
        <v>215</v>
      </c>
      <c r="B108" s="2" t="s">
        <v>156</v>
      </c>
      <c r="C108" s="2" t="s">
        <v>319</v>
      </c>
      <c r="D108" s="113">
        <v>7.2478632478632479</v>
      </c>
      <c r="E108" s="113">
        <v>10.103448275862069</v>
      </c>
      <c r="F108" s="113">
        <v>12.090909090909092</v>
      </c>
      <c r="G108" s="113">
        <v>15.6</v>
      </c>
      <c r="H108" s="113">
        <v>11.058823529411764</v>
      </c>
      <c r="I108" s="113">
        <v>8.8888888888888893</v>
      </c>
      <c r="J108" s="113">
        <v>4.4406779661016946</v>
      </c>
      <c r="K108" s="116">
        <v>450.68376068376074</v>
      </c>
      <c r="L108" s="116">
        <v>518.58620689655174</v>
      </c>
      <c r="M108" s="116">
        <v>623.72727272727286</v>
      </c>
      <c r="N108" s="116">
        <v>671.8</v>
      </c>
      <c r="O108" s="116">
        <v>609.58823529411768</v>
      </c>
      <c r="P108" s="116">
        <v>454.33333333333337</v>
      </c>
      <c r="Q108" s="116">
        <v>383.93220338983053</v>
      </c>
      <c r="R108" s="119">
        <v>117</v>
      </c>
      <c r="S108" s="119">
        <v>58</v>
      </c>
      <c r="T108" s="119">
        <v>22</v>
      </c>
      <c r="U108" s="119">
        <v>5</v>
      </c>
      <c r="V108" s="119">
        <v>17</v>
      </c>
      <c r="W108" s="119">
        <v>36</v>
      </c>
      <c r="X108" s="119">
        <v>59</v>
      </c>
      <c r="Y108" s="119">
        <v>848</v>
      </c>
      <c r="Z108" s="119">
        <v>586</v>
      </c>
      <c r="AA108" s="119">
        <v>266</v>
      </c>
      <c r="AB108" s="119">
        <v>78</v>
      </c>
      <c r="AC108" s="119">
        <v>188</v>
      </c>
      <c r="AD108" s="119">
        <v>320</v>
      </c>
      <c r="AE108" s="119">
        <v>262</v>
      </c>
      <c r="AF108" s="128">
        <v>1</v>
      </c>
      <c r="AG108" s="128">
        <v>0.69103773584905659</v>
      </c>
      <c r="AH108" s="128">
        <v>0.31367924528301888</v>
      </c>
      <c r="AI108" s="128">
        <v>9.1981132075471692E-2</v>
      </c>
      <c r="AJ108" s="128">
        <v>0.22169811320754718</v>
      </c>
      <c r="AK108" s="128">
        <v>0.37735849056603776</v>
      </c>
      <c r="AL108" s="128">
        <v>0.30896226415094341</v>
      </c>
      <c r="AM108" s="122">
        <v>52.730000000000004</v>
      </c>
      <c r="AN108" s="122">
        <v>30.078000000000003</v>
      </c>
      <c r="AO108" s="122">
        <v>13.722000000000001</v>
      </c>
      <c r="AP108" s="122">
        <v>3.359</v>
      </c>
      <c r="AQ108" s="122">
        <v>10.363</v>
      </c>
      <c r="AR108" s="122">
        <v>16.356000000000002</v>
      </c>
      <c r="AS108" s="122">
        <v>22.652000000000001</v>
      </c>
      <c r="AT108" s="128">
        <v>1</v>
      </c>
      <c r="AU108" s="128">
        <v>0.57041532334534417</v>
      </c>
      <c r="AV108" s="128">
        <v>0.26023136734306845</v>
      </c>
      <c r="AW108" s="128">
        <v>6.3701877489095393E-2</v>
      </c>
      <c r="AX108" s="128">
        <v>0.19652948985397306</v>
      </c>
      <c r="AY108" s="128">
        <v>0.31018395600227577</v>
      </c>
      <c r="AZ108" s="128">
        <v>0.42958467665465577</v>
      </c>
      <c r="BA108" s="116">
        <v>62.181603773584911</v>
      </c>
      <c r="BB108" s="116">
        <v>51.327645051194544</v>
      </c>
      <c r="BC108" s="116">
        <v>51.58646616541354</v>
      </c>
      <c r="BD108" s="116">
        <v>43.064102564102562</v>
      </c>
      <c r="BE108" s="116">
        <v>55.122340425531917</v>
      </c>
      <c r="BF108" s="116">
        <v>51.112500000000004</v>
      </c>
      <c r="BG108" s="116">
        <v>86.458015267175568</v>
      </c>
    </row>
    <row r="109" spans="1:59" x14ac:dyDescent="0.45">
      <c r="A109" s="3" t="s">
        <v>217</v>
      </c>
      <c r="B109" s="3" t="s">
        <v>156</v>
      </c>
      <c r="C109" s="3" t="s">
        <v>320</v>
      </c>
      <c r="D109" s="114">
        <v>9.5294117647058822</v>
      </c>
      <c r="E109" s="114">
        <v>11.7</v>
      </c>
      <c r="F109" s="114">
        <v>12</v>
      </c>
      <c r="G109" s="114">
        <v>14</v>
      </c>
      <c r="H109" s="114">
        <v>11</v>
      </c>
      <c r="I109" s="114">
        <v>11.571428571428571</v>
      </c>
      <c r="J109" s="114">
        <v>6.4285714285714288</v>
      </c>
      <c r="K109" s="117">
        <v>533.41176470588243</v>
      </c>
      <c r="L109" s="117">
        <v>522.70000000000005</v>
      </c>
      <c r="M109" s="117">
        <v>674.66666666666663</v>
      </c>
      <c r="N109" s="117">
        <v>628</v>
      </c>
      <c r="O109" s="117">
        <v>698</v>
      </c>
      <c r="P109" s="117">
        <v>457.57142857142856</v>
      </c>
      <c r="Q109" s="117">
        <v>548.71428571428567</v>
      </c>
      <c r="R109" s="120">
        <v>17</v>
      </c>
      <c r="S109" s="120">
        <v>10</v>
      </c>
      <c r="T109" s="120">
        <v>3</v>
      </c>
      <c r="U109" s="120">
        <v>1</v>
      </c>
      <c r="V109" s="120">
        <v>2</v>
      </c>
      <c r="W109" s="120">
        <v>7</v>
      </c>
      <c r="X109" s="120">
        <v>7</v>
      </c>
      <c r="Y109" s="120">
        <v>162</v>
      </c>
      <c r="Z109" s="120">
        <v>117</v>
      </c>
      <c r="AA109" s="120">
        <v>36</v>
      </c>
      <c r="AB109" s="120">
        <v>14</v>
      </c>
      <c r="AC109" s="120">
        <v>22</v>
      </c>
      <c r="AD109" s="120">
        <v>81</v>
      </c>
      <c r="AE109" s="120">
        <v>45</v>
      </c>
      <c r="AF109" s="129">
        <v>1</v>
      </c>
      <c r="AG109" s="129">
        <v>0.72222222222222221</v>
      </c>
      <c r="AH109" s="129">
        <v>0.22222222222222221</v>
      </c>
      <c r="AI109" s="129">
        <v>8.6419753086419748E-2</v>
      </c>
      <c r="AJ109" s="129">
        <v>0.13580246913580246</v>
      </c>
      <c r="AK109" s="129">
        <v>0.5</v>
      </c>
      <c r="AL109" s="129">
        <v>0.27777777777777779</v>
      </c>
      <c r="AM109" s="123">
        <v>9.0680000000000014</v>
      </c>
      <c r="AN109" s="123">
        <v>5.2270000000000003</v>
      </c>
      <c r="AO109" s="123">
        <v>2.024</v>
      </c>
      <c r="AP109" s="123">
        <v>0.628</v>
      </c>
      <c r="AQ109" s="123">
        <v>1.3959999999999999</v>
      </c>
      <c r="AR109" s="123">
        <v>3.2029999999999998</v>
      </c>
      <c r="AS109" s="123">
        <v>3.8410000000000002</v>
      </c>
      <c r="AT109" s="129">
        <v>1</v>
      </c>
      <c r="AU109" s="129">
        <v>0.57642258491398324</v>
      </c>
      <c r="AV109" s="129">
        <v>0.22320247022496689</v>
      </c>
      <c r="AW109" s="129">
        <v>6.9254521393912652E-2</v>
      </c>
      <c r="AX109" s="129">
        <v>0.15394794883105423</v>
      </c>
      <c r="AY109" s="129">
        <v>0.35322011468901626</v>
      </c>
      <c r="AZ109" s="129">
        <v>0.42357741508601671</v>
      </c>
      <c r="BA109" s="117">
        <v>55.975308641975317</v>
      </c>
      <c r="BB109" s="117">
        <v>44.675213675213676</v>
      </c>
      <c r="BC109" s="117">
        <v>56.222222222222221</v>
      </c>
      <c r="BD109" s="117">
        <v>44.857142857142854</v>
      </c>
      <c r="BE109" s="117">
        <v>63.454545454545453</v>
      </c>
      <c r="BF109" s="117">
        <v>39.543209876543209</v>
      </c>
      <c r="BG109" s="117">
        <v>85.355555555555554</v>
      </c>
    </row>
    <row r="110" spans="1:59" x14ac:dyDescent="0.45">
      <c r="A110" s="3" t="s">
        <v>217</v>
      </c>
      <c r="B110" s="3" t="s">
        <v>156</v>
      </c>
      <c r="C110" s="3" t="s">
        <v>321</v>
      </c>
      <c r="D110" s="114">
        <v>4.4285714285714288</v>
      </c>
      <c r="E110" s="114">
        <v>5</v>
      </c>
      <c r="F110" s="114">
        <v>7</v>
      </c>
      <c r="G110" s="114" t="s">
        <v>220</v>
      </c>
      <c r="H110" s="114">
        <v>7</v>
      </c>
      <c r="I110" s="114">
        <v>1</v>
      </c>
      <c r="J110" s="114">
        <v>4</v>
      </c>
      <c r="K110" s="117">
        <v>312.85714285714283</v>
      </c>
      <c r="L110" s="117">
        <v>164.33333333333334</v>
      </c>
      <c r="M110" s="117">
        <v>236.5</v>
      </c>
      <c r="N110" s="117" t="s">
        <v>220</v>
      </c>
      <c r="O110" s="117">
        <v>236.5</v>
      </c>
      <c r="P110" s="117">
        <v>20</v>
      </c>
      <c r="Q110" s="117">
        <v>424.25</v>
      </c>
      <c r="R110" s="120">
        <v>7</v>
      </c>
      <c r="S110" s="120">
        <v>3</v>
      </c>
      <c r="T110" s="120">
        <v>2</v>
      </c>
      <c r="U110" s="120">
        <v>0</v>
      </c>
      <c r="V110" s="120">
        <v>2</v>
      </c>
      <c r="W110" s="120">
        <v>1</v>
      </c>
      <c r="X110" s="120">
        <v>4</v>
      </c>
      <c r="Y110" s="120">
        <v>31</v>
      </c>
      <c r="Z110" s="120">
        <v>15</v>
      </c>
      <c r="AA110" s="120">
        <v>14</v>
      </c>
      <c r="AB110" s="120">
        <v>0</v>
      </c>
      <c r="AC110" s="120">
        <v>14</v>
      </c>
      <c r="AD110" s="120">
        <v>1</v>
      </c>
      <c r="AE110" s="120">
        <v>16</v>
      </c>
      <c r="AF110" s="129">
        <v>1</v>
      </c>
      <c r="AG110" s="129">
        <v>0.4838709677419355</v>
      </c>
      <c r="AH110" s="129">
        <v>0.45161290322580644</v>
      </c>
      <c r="AI110" s="129">
        <v>0</v>
      </c>
      <c r="AJ110" s="129">
        <v>0.45161290322580644</v>
      </c>
      <c r="AK110" s="129">
        <v>3.2258064516129031E-2</v>
      </c>
      <c r="AL110" s="129">
        <v>0.5161290322580645</v>
      </c>
      <c r="AM110" s="123">
        <v>2.19</v>
      </c>
      <c r="AN110" s="123">
        <v>0.49299999999999999</v>
      </c>
      <c r="AO110" s="123">
        <v>0.47299999999999998</v>
      </c>
      <c r="AP110" s="123">
        <v>0</v>
      </c>
      <c r="AQ110" s="123">
        <v>0.47299999999999998</v>
      </c>
      <c r="AR110" s="123">
        <v>0.02</v>
      </c>
      <c r="AS110" s="123">
        <v>1.6970000000000001</v>
      </c>
      <c r="AT110" s="129">
        <v>1</v>
      </c>
      <c r="AU110" s="129">
        <v>0.22511415525114156</v>
      </c>
      <c r="AV110" s="129">
        <v>0.21598173515981733</v>
      </c>
      <c r="AW110" s="129">
        <v>0</v>
      </c>
      <c r="AX110" s="129">
        <v>0.21598173515981733</v>
      </c>
      <c r="AY110" s="129">
        <v>9.1324200913242021E-3</v>
      </c>
      <c r="AZ110" s="129">
        <v>0.77488584474885847</v>
      </c>
      <c r="BA110" s="117">
        <v>70.645161290322577</v>
      </c>
      <c r="BB110" s="117">
        <v>32.866666666666667</v>
      </c>
      <c r="BC110" s="117">
        <v>33.785714285714285</v>
      </c>
      <c r="BD110" s="117" t="s">
        <v>220</v>
      </c>
      <c r="BE110" s="117">
        <v>33.785714285714285</v>
      </c>
      <c r="BF110" s="117">
        <v>20</v>
      </c>
      <c r="BG110" s="117">
        <v>106.0625</v>
      </c>
    </row>
    <row r="111" spans="1:59" x14ac:dyDescent="0.45">
      <c r="A111" s="3" t="s">
        <v>217</v>
      </c>
      <c r="B111" s="3" t="s">
        <v>156</v>
      </c>
      <c r="C111" s="3" t="s">
        <v>322</v>
      </c>
      <c r="D111" s="114">
        <v>6.7222222222222223</v>
      </c>
      <c r="E111" s="114">
        <v>9.1666666666666661</v>
      </c>
      <c r="F111" s="114">
        <v>14</v>
      </c>
      <c r="G111" s="114">
        <v>20</v>
      </c>
      <c r="H111" s="114">
        <v>8</v>
      </c>
      <c r="I111" s="114">
        <v>6.75</v>
      </c>
      <c r="J111" s="114">
        <v>5.5</v>
      </c>
      <c r="K111" s="117">
        <v>377.27777777777777</v>
      </c>
      <c r="L111" s="117">
        <v>259.16666666666669</v>
      </c>
      <c r="M111" s="117">
        <v>374</v>
      </c>
      <c r="N111" s="117">
        <v>360</v>
      </c>
      <c r="O111" s="117">
        <v>388</v>
      </c>
      <c r="P111" s="117">
        <v>201.75</v>
      </c>
      <c r="Q111" s="117">
        <v>436.33333333333331</v>
      </c>
      <c r="R111" s="120">
        <v>18</v>
      </c>
      <c r="S111" s="120">
        <v>6</v>
      </c>
      <c r="T111" s="120">
        <v>2</v>
      </c>
      <c r="U111" s="120">
        <v>1</v>
      </c>
      <c r="V111" s="120">
        <v>1</v>
      </c>
      <c r="W111" s="120">
        <v>4</v>
      </c>
      <c r="X111" s="120">
        <v>12</v>
      </c>
      <c r="Y111" s="120">
        <v>121</v>
      </c>
      <c r="Z111" s="120">
        <v>55</v>
      </c>
      <c r="AA111" s="120">
        <v>28</v>
      </c>
      <c r="AB111" s="120">
        <v>20</v>
      </c>
      <c r="AC111" s="120">
        <v>8</v>
      </c>
      <c r="AD111" s="120">
        <v>27</v>
      </c>
      <c r="AE111" s="120">
        <v>66</v>
      </c>
      <c r="AF111" s="129">
        <v>1</v>
      </c>
      <c r="AG111" s="129">
        <v>0.45454545454545453</v>
      </c>
      <c r="AH111" s="129">
        <v>0.23140495867768596</v>
      </c>
      <c r="AI111" s="129">
        <v>0.16528925619834711</v>
      </c>
      <c r="AJ111" s="129">
        <v>6.6115702479338845E-2</v>
      </c>
      <c r="AK111" s="129">
        <v>0.2231404958677686</v>
      </c>
      <c r="AL111" s="129">
        <v>0.54545454545454541</v>
      </c>
      <c r="AM111" s="123">
        <v>6.7910000000000004</v>
      </c>
      <c r="AN111" s="123">
        <v>1.5550000000000002</v>
      </c>
      <c r="AO111" s="123">
        <v>0.748</v>
      </c>
      <c r="AP111" s="123">
        <v>0.36</v>
      </c>
      <c r="AQ111" s="123">
        <v>0.38800000000000001</v>
      </c>
      <c r="AR111" s="123">
        <v>0.80700000000000005</v>
      </c>
      <c r="AS111" s="123">
        <v>5.2359999999999998</v>
      </c>
      <c r="AT111" s="129">
        <v>1</v>
      </c>
      <c r="AU111" s="129">
        <v>0.22897953173317628</v>
      </c>
      <c r="AV111" s="129">
        <v>0.11014578118097482</v>
      </c>
      <c r="AW111" s="129">
        <v>5.3011338536298039E-2</v>
      </c>
      <c r="AX111" s="129">
        <v>5.7134442644676778E-2</v>
      </c>
      <c r="AY111" s="129">
        <v>0.11883375055220144</v>
      </c>
      <c r="AZ111" s="129">
        <v>0.77102046826682369</v>
      </c>
      <c r="BA111" s="117">
        <v>56.123966942148762</v>
      </c>
      <c r="BB111" s="117">
        <v>28.272727272727277</v>
      </c>
      <c r="BC111" s="117">
        <v>26.714285714285715</v>
      </c>
      <c r="BD111" s="117">
        <v>18</v>
      </c>
      <c r="BE111" s="117">
        <v>48.5</v>
      </c>
      <c r="BF111" s="117">
        <v>29.888888888888889</v>
      </c>
      <c r="BG111" s="117">
        <v>79.333333333333329</v>
      </c>
    </row>
    <row r="112" spans="1:59" x14ac:dyDescent="0.45">
      <c r="A112" s="3" t="s">
        <v>217</v>
      </c>
      <c r="B112" s="3" t="s">
        <v>156</v>
      </c>
      <c r="C112" s="3" t="s">
        <v>323</v>
      </c>
      <c r="D112" s="114">
        <v>6.3888888888888893</v>
      </c>
      <c r="E112" s="114">
        <v>8.6363636363636367</v>
      </c>
      <c r="F112" s="114">
        <v>13.5</v>
      </c>
      <c r="G112" s="114">
        <v>19</v>
      </c>
      <c r="H112" s="114">
        <v>8</v>
      </c>
      <c r="I112" s="114">
        <v>7.5555555555555554</v>
      </c>
      <c r="J112" s="114">
        <v>2.8571428571428572</v>
      </c>
      <c r="K112" s="117">
        <v>445</v>
      </c>
      <c r="L112" s="117">
        <v>540.4545454545455</v>
      </c>
      <c r="M112" s="117">
        <v>706.5</v>
      </c>
      <c r="N112" s="117">
        <v>896</v>
      </c>
      <c r="O112" s="117">
        <v>517</v>
      </c>
      <c r="P112" s="117">
        <v>503.55555555555554</v>
      </c>
      <c r="Q112" s="117">
        <v>295</v>
      </c>
      <c r="R112" s="120">
        <v>18</v>
      </c>
      <c r="S112" s="120">
        <v>11</v>
      </c>
      <c r="T112" s="120">
        <v>2</v>
      </c>
      <c r="U112" s="120">
        <v>1</v>
      </c>
      <c r="V112" s="120">
        <v>1</v>
      </c>
      <c r="W112" s="120">
        <v>9</v>
      </c>
      <c r="X112" s="120">
        <v>7</v>
      </c>
      <c r="Y112" s="120">
        <v>115</v>
      </c>
      <c r="Z112" s="120">
        <v>95</v>
      </c>
      <c r="AA112" s="120">
        <v>27</v>
      </c>
      <c r="AB112" s="120">
        <v>19</v>
      </c>
      <c r="AC112" s="120">
        <v>8</v>
      </c>
      <c r="AD112" s="120">
        <v>68</v>
      </c>
      <c r="AE112" s="120">
        <v>20</v>
      </c>
      <c r="AF112" s="129">
        <v>1</v>
      </c>
      <c r="AG112" s="129">
        <v>0.82608695652173914</v>
      </c>
      <c r="AH112" s="129">
        <v>0.23478260869565218</v>
      </c>
      <c r="AI112" s="129">
        <v>0.16521739130434782</v>
      </c>
      <c r="AJ112" s="129">
        <v>6.9565217391304349E-2</v>
      </c>
      <c r="AK112" s="129">
        <v>0.59130434782608698</v>
      </c>
      <c r="AL112" s="129">
        <v>0.17391304347826086</v>
      </c>
      <c r="AM112" s="123">
        <v>8.01</v>
      </c>
      <c r="AN112" s="123">
        <v>5.9450000000000003</v>
      </c>
      <c r="AO112" s="123">
        <v>1.413</v>
      </c>
      <c r="AP112" s="123">
        <v>0.89600000000000002</v>
      </c>
      <c r="AQ112" s="123">
        <v>0.51700000000000002</v>
      </c>
      <c r="AR112" s="123">
        <v>4.532</v>
      </c>
      <c r="AS112" s="123">
        <v>2.0649999999999999</v>
      </c>
      <c r="AT112" s="129">
        <v>1</v>
      </c>
      <c r="AU112" s="129">
        <v>0.74219725343320853</v>
      </c>
      <c r="AV112" s="129">
        <v>0.17640449438202249</v>
      </c>
      <c r="AW112" s="129">
        <v>0.1118601747815231</v>
      </c>
      <c r="AX112" s="129">
        <v>6.4544319600499375E-2</v>
      </c>
      <c r="AY112" s="129">
        <v>0.56579275905118609</v>
      </c>
      <c r="AZ112" s="129">
        <v>0.25780274656679153</v>
      </c>
      <c r="BA112" s="117">
        <v>69.652173913043484</v>
      </c>
      <c r="BB112" s="117">
        <v>62.578947368421055</v>
      </c>
      <c r="BC112" s="117">
        <v>52.333333333333336</v>
      </c>
      <c r="BD112" s="117">
        <v>47.157894736842103</v>
      </c>
      <c r="BE112" s="117">
        <v>64.625</v>
      </c>
      <c r="BF112" s="117">
        <v>66.647058823529406</v>
      </c>
      <c r="BG112" s="117">
        <v>103.25</v>
      </c>
    </row>
    <row r="113" spans="1:59" x14ac:dyDescent="0.45">
      <c r="A113" s="3" t="s">
        <v>217</v>
      </c>
      <c r="B113" s="3" t="s">
        <v>156</v>
      </c>
      <c r="C113" s="3" t="s">
        <v>324</v>
      </c>
      <c r="D113" s="114">
        <v>3.2</v>
      </c>
      <c r="E113" s="114">
        <v>5</v>
      </c>
      <c r="F113" s="114">
        <v>9</v>
      </c>
      <c r="G113" s="114" t="s">
        <v>220</v>
      </c>
      <c r="H113" s="114">
        <v>9</v>
      </c>
      <c r="I113" s="114">
        <v>3</v>
      </c>
      <c r="J113" s="114">
        <v>0.5</v>
      </c>
      <c r="K113" s="117">
        <v>314.2</v>
      </c>
      <c r="L113" s="117">
        <v>468</v>
      </c>
      <c r="M113" s="117">
        <v>616</v>
      </c>
      <c r="N113" s="117" t="s">
        <v>220</v>
      </c>
      <c r="O113" s="117">
        <v>616</v>
      </c>
      <c r="P113" s="117">
        <v>394</v>
      </c>
      <c r="Q113" s="117">
        <v>83.5</v>
      </c>
      <c r="R113" s="120">
        <v>5</v>
      </c>
      <c r="S113" s="120">
        <v>3</v>
      </c>
      <c r="T113" s="120">
        <v>1</v>
      </c>
      <c r="U113" s="120">
        <v>0</v>
      </c>
      <c r="V113" s="120">
        <v>1</v>
      </c>
      <c r="W113" s="120">
        <v>2</v>
      </c>
      <c r="X113" s="120">
        <v>2</v>
      </c>
      <c r="Y113" s="120">
        <v>16</v>
      </c>
      <c r="Z113" s="120">
        <v>15</v>
      </c>
      <c r="AA113" s="120">
        <v>9</v>
      </c>
      <c r="AB113" s="120">
        <v>0</v>
      </c>
      <c r="AC113" s="120">
        <v>9</v>
      </c>
      <c r="AD113" s="120">
        <v>6</v>
      </c>
      <c r="AE113" s="120">
        <v>1</v>
      </c>
      <c r="AF113" s="129">
        <v>1</v>
      </c>
      <c r="AG113" s="129">
        <v>0.9375</v>
      </c>
      <c r="AH113" s="129">
        <v>0.5625</v>
      </c>
      <c r="AI113" s="129">
        <v>0</v>
      </c>
      <c r="AJ113" s="129">
        <v>0.5625</v>
      </c>
      <c r="AK113" s="129">
        <v>0.375</v>
      </c>
      <c r="AL113" s="129">
        <v>6.25E-2</v>
      </c>
      <c r="AM113" s="123">
        <v>1.571</v>
      </c>
      <c r="AN113" s="123">
        <v>1.4039999999999999</v>
      </c>
      <c r="AO113" s="123">
        <v>0.61599999999999999</v>
      </c>
      <c r="AP113" s="123">
        <v>0</v>
      </c>
      <c r="AQ113" s="123">
        <v>0.61599999999999999</v>
      </c>
      <c r="AR113" s="123">
        <v>0.78800000000000003</v>
      </c>
      <c r="AS113" s="123">
        <v>0.16700000000000001</v>
      </c>
      <c r="AT113" s="129">
        <v>1</v>
      </c>
      <c r="AU113" s="129">
        <v>0.89369828134945895</v>
      </c>
      <c r="AV113" s="129">
        <v>0.39210693825588799</v>
      </c>
      <c r="AW113" s="129">
        <v>0</v>
      </c>
      <c r="AX113" s="129">
        <v>0.39210693825588799</v>
      </c>
      <c r="AY113" s="129">
        <v>0.50159134309357101</v>
      </c>
      <c r="AZ113" s="129">
        <v>0.10630171865054107</v>
      </c>
      <c r="BA113" s="117">
        <v>98.1875</v>
      </c>
      <c r="BB113" s="117">
        <v>93.6</v>
      </c>
      <c r="BC113" s="117">
        <v>68.444444444444443</v>
      </c>
      <c r="BD113" s="117" t="s">
        <v>220</v>
      </c>
      <c r="BE113" s="117">
        <v>68.444444444444443</v>
      </c>
      <c r="BF113" s="117">
        <v>131.33333333333334</v>
      </c>
      <c r="BG113" s="117">
        <v>167</v>
      </c>
    </row>
    <row r="114" spans="1:59" x14ac:dyDescent="0.45">
      <c r="A114" s="3" t="s">
        <v>217</v>
      </c>
      <c r="B114" s="3" t="s">
        <v>156</v>
      </c>
      <c r="C114" s="3" t="s">
        <v>325</v>
      </c>
      <c r="D114" s="114">
        <v>7.75</v>
      </c>
      <c r="E114" s="114">
        <v>11.56</v>
      </c>
      <c r="F114" s="114">
        <v>12.666666666666666</v>
      </c>
      <c r="G114" s="114">
        <v>12.5</v>
      </c>
      <c r="H114" s="114">
        <v>12.7</v>
      </c>
      <c r="I114" s="114">
        <v>10.538461538461538</v>
      </c>
      <c r="J114" s="114">
        <v>4.2222222222222223</v>
      </c>
      <c r="K114" s="117">
        <v>482.69230769230768</v>
      </c>
      <c r="L114" s="117">
        <v>618.16</v>
      </c>
      <c r="M114" s="117">
        <v>704</v>
      </c>
      <c r="N114" s="117">
        <v>737.5</v>
      </c>
      <c r="O114" s="117">
        <v>697.3</v>
      </c>
      <c r="P114" s="117">
        <v>538.92307692307691</v>
      </c>
      <c r="Q114" s="117">
        <v>357.25925925925924</v>
      </c>
      <c r="R114" s="120">
        <v>52</v>
      </c>
      <c r="S114" s="120">
        <v>25</v>
      </c>
      <c r="T114" s="120">
        <v>12</v>
      </c>
      <c r="U114" s="120">
        <v>2</v>
      </c>
      <c r="V114" s="120">
        <v>10</v>
      </c>
      <c r="W114" s="120">
        <v>13</v>
      </c>
      <c r="X114" s="120">
        <v>27</v>
      </c>
      <c r="Y114" s="120">
        <v>403</v>
      </c>
      <c r="Z114" s="120">
        <v>289</v>
      </c>
      <c r="AA114" s="120">
        <v>152</v>
      </c>
      <c r="AB114" s="120">
        <v>25</v>
      </c>
      <c r="AC114" s="120">
        <v>127</v>
      </c>
      <c r="AD114" s="120">
        <v>137</v>
      </c>
      <c r="AE114" s="120">
        <v>114</v>
      </c>
      <c r="AF114" s="129">
        <v>1</v>
      </c>
      <c r="AG114" s="129">
        <v>0.71712158808933002</v>
      </c>
      <c r="AH114" s="129">
        <v>0.37717121588089331</v>
      </c>
      <c r="AI114" s="129">
        <v>6.2034739454094295E-2</v>
      </c>
      <c r="AJ114" s="129">
        <v>0.31513647642679898</v>
      </c>
      <c r="AK114" s="129">
        <v>0.33995037220843671</v>
      </c>
      <c r="AL114" s="129">
        <v>0.28287841191066998</v>
      </c>
      <c r="AM114" s="123">
        <v>25.1</v>
      </c>
      <c r="AN114" s="123">
        <v>15.454000000000001</v>
      </c>
      <c r="AO114" s="123">
        <v>8.4480000000000004</v>
      </c>
      <c r="AP114" s="123">
        <v>1.4750000000000001</v>
      </c>
      <c r="AQ114" s="123">
        <v>6.9729999999999999</v>
      </c>
      <c r="AR114" s="123">
        <v>7.0060000000000002</v>
      </c>
      <c r="AS114" s="123">
        <v>9.6460000000000008</v>
      </c>
      <c r="AT114" s="129">
        <v>1</v>
      </c>
      <c r="AU114" s="129">
        <v>0.61569721115537845</v>
      </c>
      <c r="AV114" s="129">
        <v>0.33657370517928287</v>
      </c>
      <c r="AW114" s="129">
        <v>5.8764940239043828E-2</v>
      </c>
      <c r="AX114" s="129">
        <v>0.27780876494023904</v>
      </c>
      <c r="AY114" s="129">
        <v>0.27912350597609559</v>
      </c>
      <c r="AZ114" s="129">
        <v>0.38430278884462155</v>
      </c>
      <c r="BA114" s="117">
        <v>62.282878411910673</v>
      </c>
      <c r="BB114" s="117">
        <v>53.474048442906572</v>
      </c>
      <c r="BC114" s="117">
        <v>55.578947368421055</v>
      </c>
      <c r="BD114" s="117">
        <v>59</v>
      </c>
      <c r="BE114" s="117">
        <v>54.905511811023622</v>
      </c>
      <c r="BF114" s="117">
        <v>51.138686131386862</v>
      </c>
      <c r="BG114" s="117">
        <v>84.614035087719301</v>
      </c>
    </row>
    <row r="115" spans="1:59" x14ac:dyDescent="0.45">
      <c r="A115" s="2" t="s">
        <v>215</v>
      </c>
      <c r="B115" s="2" t="s">
        <v>157</v>
      </c>
      <c r="C115" s="2" t="s">
        <v>326</v>
      </c>
      <c r="D115" s="113">
        <v>4.083333333333333</v>
      </c>
      <c r="E115" s="113">
        <v>5.75</v>
      </c>
      <c r="F115" s="113">
        <v>9.625</v>
      </c>
      <c r="G115" s="113">
        <v>16.666666666666668</v>
      </c>
      <c r="H115" s="113">
        <v>5.4</v>
      </c>
      <c r="I115" s="113">
        <v>3.1666666666666665</v>
      </c>
      <c r="J115" s="113">
        <v>2</v>
      </c>
      <c r="K115" s="116">
        <v>379.02777777777783</v>
      </c>
      <c r="L115" s="116">
        <v>338.55</v>
      </c>
      <c r="M115" s="116">
        <v>458.12500000000006</v>
      </c>
      <c r="N115" s="116">
        <v>479.66666666666669</v>
      </c>
      <c r="O115" s="116">
        <v>445.2000000000001</v>
      </c>
      <c r="P115" s="116">
        <v>258.83333333333331</v>
      </c>
      <c r="Q115" s="116">
        <v>429.62500000000006</v>
      </c>
      <c r="R115" s="119">
        <v>36</v>
      </c>
      <c r="S115" s="119">
        <v>20</v>
      </c>
      <c r="T115" s="119">
        <v>8</v>
      </c>
      <c r="U115" s="119">
        <v>3</v>
      </c>
      <c r="V115" s="119">
        <v>5</v>
      </c>
      <c r="W115" s="119">
        <v>12</v>
      </c>
      <c r="X115" s="119">
        <v>16</v>
      </c>
      <c r="Y115" s="119">
        <v>147</v>
      </c>
      <c r="Z115" s="119">
        <v>115</v>
      </c>
      <c r="AA115" s="119">
        <v>77</v>
      </c>
      <c r="AB115" s="119">
        <v>50</v>
      </c>
      <c r="AC115" s="119">
        <v>27</v>
      </c>
      <c r="AD115" s="119">
        <v>38</v>
      </c>
      <c r="AE115" s="119">
        <v>32</v>
      </c>
      <c r="AF115" s="128">
        <v>1</v>
      </c>
      <c r="AG115" s="128">
        <v>0.78231292517006801</v>
      </c>
      <c r="AH115" s="128">
        <v>0.52380952380952384</v>
      </c>
      <c r="AI115" s="128">
        <v>0.3401360544217687</v>
      </c>
      <c r="AJ115" s="128">
        <v>0.18367346938775511</v>
      </c>
      <c r="AK115" s="128">
        <v>0.25850340136054423</v>
      </c>
      <c r="AL115" s="128">
        <v>0.21768707482993196</v>
      </c>
      <c r="AM115" s="122">
        <v>13.645000000000001</v>
      </c>
      <c r="AN115" s="122">
        <v>6.7709999999999999</v>
      </c>
      <c r="AO115" s="122">
        <v>3.6650000000000005</v>
      </c>
      <c r="AP115" s="122">
        <v>1.4390000000000001</v>
      </c>
      <c r="AQ115" s="122">
        <v>2.2260000000000004</v>
      </c>
      <c r="AR115" s="122">
        <v>3.1059999999999999</v>
      </c>
      <c r="AS115" s="122">
        <v>6.8740000000000006</v>
      </c>
      <c r="AT115" s="128">
        <v>1</v>
      </c>
      <c r="AU115" s="128">
        <v>0.49622572370831802</v>
      </c>
      <c r="AV115" s="128">
        <v>0.26859655551484063</v>
      </c>
      <c r="AW115" s="128">
        <v>0.1054598754122389</v>
      </c>
      <c r="AX115" s="128">
        <v>0.16313668010260171</v>
      </c>
      <c r="AY115" s="128">
        <v>0.22762916819347742</v>
      </c>
      <c r="AZ115" s="128">
        <v>0.50377427629168192</v>
      </c>
      <c r="BA115" s="116">
        <v>92.823129251700692</v>
      </c>
      <c r="BB115" s="116">
        <v>58.878260869565217</v>
      </c>
      <c r="BC115" s="116">
        <v>47.597402597402606</v>
      </c>
      <c r="BD115" s="116">
        <v>28.78</v>
      </c>
      <c r="BE115" s="116">
        <v>82.444444444444457</v>
      </c>
      <c r="BF115" s="116">
        <v>81.736842105263165</v>
      </c>
      <c r="BG115" s="116">
        <v>214.81250000000003</v>
      </c>
    </row>
    <row r="116" spans="1:59" x14ac:dyDescent="0.45">
      <c r="A116" s="3" t="s">
        <v>217</v>
      </c>
      <c r="B116" s="3" t="s">
        <v>157</v>
      </c>
      <c r="C116" s="3" t="s">
        <v>327</v>
      </c>
      <c r="D116" s="114">
        <v>2.5</v>
      </c>
      <c r="E116" s="114">
        <v>3.5</v>
      </c>
      <c r="F116" s="114">
        <v>4</v>
      </c>
      <c r="G116" s="114" t="s">
        <v>220</v>
      </c>
      <c r="H116" s="114">
        <v>4</v>
      </c>
      <c r="I116" s="114">
        <v>3</v>
      </c>
      <c r="J116" s="114">
        <v>1.5</v>
      </c>
      <c r="K116" s="117">
        <v>346</v>
      </c>
      <c r="L116" s="117">
        <v>171.5</v>
      </c>
      <c r="M116" s="117">
        <v>194</v>
      </c>
      <c r="N116" s="117" t="s">
        <v>220</v>
      </c>
      <c r="O116" s="117">
        <v>194</v>
      </c>
      <c r="P116" s="117">
        <v>149</v>
      </c>
      <c r="Q116" s="117">
        <v>520.5</v>
      </c>
      <c r="R116" s="120">
        <v>4</v>
      </c>
      <c r="S116" s="120">
        <v>2</v>
      </c>
      <c r="T116" s="120">
        <v>1</v>
      </c>
      <c r="U116" s="120">
        <v>0</v>
      </c>
      <c r="V116" s="120">
        <v>1</v>
      </c>
      <c r="W116" s="120">
        <v>1</v>
      </c>
      <c r="X116" s="120">
        <v>2</v>
      </c>
      <c r="Y116" s="120">
        <v>10</v>
      </c>
      <c r="Z116" s="120">
        <v>7</v>
      </c>
      <c r="AA116" s="120">
        <v>4</v>
      </c>
      <c r="AB116" s="120">
        <v>0</v>
      </c>
      <c r="AC116" s="120">
        <v>4</v>
      </c>
      <c r="AD116" s="120">
        <v>3</v>
      </c>
      <c r="AE116" s="120">
        <v>3</v>
      </c>
      <c r="AF116" s="129">
        <v>1</v>
      </c>
      <c r="AG116" s="129">
        <v>0.7</v>
      </c>
      <c r="AH116" s="129">
        <v>0.4</v>
      </c>
      <c r="AI116" s="129">
        <v>0</v>
      </c>
      <c r="AJ116" s="129">
        <v>0.4</v>
      </c>
      <c r="AK116" s="129">
        <v>0.3</v>
      </c>
      <c r="AL116" s="129">
        <v>0.3</v>
      </c>
      <c r="AM116" s="123">
        <v>1.3839999999999999</v>
      </c>
      <c r="AN116" s="123">
        <v>0.34299999999999997</v>
      </c>
      <c r="AO116" s="123">
        <v>0.19400000000000001</v>
      </c>
      <c r="AP116" s="123">
        <v>0</v>
      </c>
      <c r="AQ116" s="123">
        <v>0.19400000000000001</v>
      </c>
      <c r="AR116" s="123">
        <v>0.14899999999999999</v>
      </c>
      <c r="AS116" s="123">
        <v>1.0409999999999999</v>
      </c>
      <c r="AT116" s="129">
        <v>1</v>
      </c>
      <c r="AU116" s="129">
        <v>0.24783236994219654</v>
      </c>
      <c r="AV116" s="129">
        <v>0.1401734104046243</v>
      </c>
      <c r="AW116" s="129">
        <v>0</v>
      </c>
      <c r="AX116" s="129">
        <v>0.1401734104046243</v>
      </c>
      <c r="AY116" s="129">
        <v>0.10765895953757226</v>
      </c>
      <c r="AZ116" s="129">
        <v>0.75216763005780352</v>
      </c>
      <c r="BA116" s="117">
        <v>138.4</v>
      </c>
      <c r="BB116" s="117">
        <v>49</v>
      </c>
      <c r="BC116" s="117">
        <v>48.5</v>
      </c>
      <c r="BD116" s="117" t="s">
        <v>220</v>
      </c>
      <c r="BE116" s="117">
        <v>48.5</v>
      </c>
      <c r="BF116" s="117">
        <v>49.666666666666664</v>
      </c>
      <c r="BG116" s="117">
        <v>347</v>
      </c>
    </row>
    <row r="117" spans="1:59" x14ac:dyDescent="0.45">
      <c r="A117" s="3" t="s">
        <v>217</v>
      </c>
      <c r="B117" s="3" t="s">
        <v>157</v>
      </c>
      <c r="C117" s="3" t="s">
        <v>328</v>
      </c>
      <c r="D117" s="114">
        <v>4.9333333333333336</v>
      </c>
      <c r="E117" s="114">
        <v>9.3333333333333339</v>
      </c>
      <c r="F117" s="114">
        <v>16</v>
      </c>
      <c r="G117" s="114">
        <v>21</v>
      </c>
      <c r="H117" s="114">
        <v>6</v>
      </c>
      <c r="I117" s="114">
        <v>2.6666666666666665</v>
      </c>
      <c r="J117" s="114">
        <v>2</v>
      </c>
      <c r="K117" s="117">
        <v>384.13333333333333</v>
      </c>
      <c r="L117" s="117">
        <v>317.16666666666669</v>
      </c>
      <c r="M117" s="117">
        <v>509.33333333333331</v>
      </c>
      <c r="N117" s="117">
        <v>443.5</v>
      </c>
      <c r="O117" s="117">
        <v>641</v>
      </c>
      <c r="P117" s="117">
        <v>125</v>
      </c>
      <c r="Q117" s="117">
        <v>428.77777777777777</v>
      </c>
      <c r="R117" s="120">
        <v>15</v>
      </c>
      <c r="S117" s="120">
        <v>6</v>
      </c>
      <c r="T117" s="120">
        <v>3</v>
      </c>
      <c r="U117" s="120">
        <v>2</v>
      </c>
      <c r="V117" s="120">
        <v>1</v>
      </c>
      <c r="W117" s="120">
        <v>3</v>
      </c>
      <c r="X117" s="120">
        <v>9</v>
      </c>
      <c r="Y117" s="120">
        <v>74</v>
      </c>
      <c r="Z117" s="120">
        <v>56</v>
      </c>
      <c r="AA117" s="120">
        <v>48</v>
      </c>
      <c r="AB117" s="120">
        <v>42</v>
      </c>
      <c r="AC117" s="120">
        <v>6</v>
      </c>
      <c r="AD117" s="120">
        <v>8</v>
      </c>
      <c r="AE117" s="120">
        <v>18</v>
      </c>
      <c r="AF117" s="129">
        <v>1</v>
      </c>
      <c r="AG117" s="129">
        <v>0.7567567567567568</v>
      </c>
      <c r="AH117" s="129">
        <v>0.64864864864864868</v>
      </c>
      <c r="AI117" s="129">
        <v>0.56756756756756754</v>
      </c>
      <c r="AJ117" s="129">
        <v>8.1081081081081086E-2</v>
      </c>
      <c r="AK117" s="129">
        <v>0.10810810810810811</v>
      </c>
      <c r="AL117" s="129">
        <v>0.24324324324324326</v>
      </c>
      <c r="AM117" s="123">
        <v>5.7620000000000005</v>
      </c>
      <c r="AN117" s="123">
        <v>1.903</v>
      </c>
      <c r="AO117" s="123">
        <v>1.528</v>
      </c>
      <c r="AP117" s="123">
        <v>0.88700000000000001</v>
      </c>
      <c r="AQ117" s="123">
        <v>0.64100000000000001</v>
      </c>
      <c r="AR117" s="123">
        <v>0.375</v>
      </c>
      <c r="AS117" s="123">
        <v>3.859</v>
      </c>
      <c r="AT117" s="129">
        <v>1</v>
      </c>
      <c r="AU117" s="129">
        <v>0.33026726830961467</v>
      </c>
      <c r="AV117" s="129">
        <v>0.26518569940992709</v>
      </c>
      <c r="AW117" s="129">
        <v>0.15393960430406109</v>
      </c>
      <c r="AX117" s="129">
        <v>0.11124609510586601</v>
      </c>
      <c r="AY117" s="129">
        <v>6.5081568899687608E-2</v>
      </c>
      <c r="AZ117" s="129">
        <v>0.66973273169038527</v>
      </c>
      <c r="BA117" s="117">
        <v>77.86486486486487</v>
      </c>
      <c r="BB117" s="117">
        <v>33.982142857142854</v>
      </c>
      <c r="BC117" s="117">
        <v>31.833333333333332</v>
      </c>
      <c r="BD117" s="117">
        <v>21.11904761904762</v>
      </c>
      <c r="BE117" s="117">
        <v>106.83333333333333</v>
      </c>
      <c r="BF117" s="117">
        <v>46.875</v>
      </c>
      <c r="BG117" s="117">
        <v>214.38888888888889</v>
      </c>
    </row>
    <row r="118" spans="1:59" x14ac:dyDescent="0.45">
      <c r="A118" s="3" t="s">
        <v>217</v>
      </c>
      <c r="B118" s="3" t="s">
        <v>157</v>
      </c>
      <c r="C118" s="3" t="s">
        <v>329</v>
      </c>
      <c r="D118" s="114">
        <v>3.3333333333333335</v>
      </c>
      <c r="E118" s="114">
        <v>4</v>
      </c>
      <c r="F118" s="114" t="s">
        <v>220</v>
      </c>
      <c r="G118" s="114" t="s">
        <v>220</v>
      </c>
      <c r="H118" s="114" t="s">
        <v>220</v>
      </c>
      <c r="I118" s="114">
        <v>4</v>
      </c>
      <c r="J118" s="114">
        <v>3</v>
      </c>
      <c r="K118" s="117">
        <v>417.33333333333331</v>
      </c>
      <c r="L118" s="117">
        <v>266</v>
      </c>
      <c r="M118" s="117" t="s">
        <v>220</v>
      </c>
      <c r="N118" s="117" t="s">
        <v>220</v>
      </c>
      <c r="O118" s="117" t="s">
        <v>220</v>
      </c>
      <c r="P118" s="117">
        <v>266</v>
      </c>
      <c r="Q118" s="117">
        <v>493</v>
      </c>
      <c r="R118" s="120">
        <v>3</v>
      </c>
      <c r="S118" s="120">
        <v>1</v>
      </c>
      <c r="T118" s="120">
        <v>0</v>
      </c>
      <c r="U118" s="120">
        <v>0</v>
      </c>
      <c r="V118" s="120">
        <v>0</v>
      </c>
      <c r="W118" s="120">
        <v>1</v>
      </c>
      <c r="X118" s="120">
        <v>2</v>
      </c>
      <c r="Y118" s="120">
        <v>10</v>
      </c>
      <c r="Z118" s="120">
        <v>4</v>
      </c>
      <c r="AA118" s="120">
        <v>0</v>
      </c>
      <c r="AB118" s="120">
        <v>0</v>
      </c>
      <c r="AC118" s="120">
        <v>0</v>
      </c>
      <c r="AD118" s="120">
        <v>4</v>
      </c>
      <c r="AE118" s="120">
        <v>6</v>
      </c>
      <c r="AF118" s="129">
        <v>1</v>
      </c>
      <c r="AG118" s="129">
        <v>0.4</v>
      </c>
      <c r="AH118" s="129">
        <v>0</v>
      </c>
      <c r="AI118" s="129">
        <v>0</v>
      </c>
      <c r="AJ118" s="129">
        <v>0</v>
      </c>
      <c r="AK118" s="129">
        <v>0.4</v>
      </c>
      <c r="AL118" s="129">
        <v>0.6</v>
      </c>
      <c r="AM118" s="123">
        <v>1.252</v>
      </c>
      <c r="AN118" s="123">
        <v>0.26600000000000001</v>
      </c>
      <c r="AO118" s="123">
        <v>0</v>
      </c>
      <c r="AP118" s="123">
        <v>0</v>
      </c>
      <c r="AQ118" s="123">
        <v>0</v>
      </c>
      <c r="AR118" s="123">
        <v>0.26600000000000001</v>
      </c>
      <c r="AS118" s="123">
        <v>0.98599999999999999</v>
      </c>
      <c r="AT118" s="129">
        <v>1</v>
      </c>
      <c r="AU118" s="129">
        <v>0.21246006389776359</v>
      </c>
      <c r="AV118" s="129">
        <v>0</v>
      </c>
      <c r="AW118" s="129">
        <v>0</v>
      </c>
      <c r="AX118" s="129">
        <v>0</v>
      </c>
      <c r="AY118" s="129">
        <v>0.21246006389776359</v>
      </c>
      <c r="AZ118" s="129">
        <v>0.78753993610223638</v>
      </c>
      <c r="BA118" s="117">
        <v>125.2</v>
      </c>
      <c r="BB118" s="117">
        <v>66.5</v>
      </c>
      <c r="BC118" s="117" t="s">
        <v>220</v>
      </c>
      <c r="BD118" s="117" t="s">
        <v>220</v>
      </c>
      <c r="BE118" s="117" t="s">
        <v>220</v>
      </c>
      <c r="BF118" s="117">
        <v>66.5</v>
      </c>
      <c r="BG118" s="117">
        <v>164.33333333333334</v>
      </c>
    </row>
    <row r="119" spans="1:59" x14ac:dyDescent="0.45">
      <c r="A119" s="3" t="s">
        <v>217</v>
      </c>
      <c r="B119" s="3" t="s">
        <v>157</v>
      </c>
      <c r="C119" s="3" t="s">
        <v>330</v>
      </c>
      <c r="D119" s="114">
        <v>4.5999999999999996</v>
      </c>
      <c r="E119" s="114">
        <v>4.5999999999999996</v>
      </c>
      <c r="F119" s="114">
        <v>6.5</v>
      </c>
      <c r="G119" s="114">
        <v>8</v>
      </c>
      <c r="H119" s="114">
        <v>5</v>
      </c>
      <c r="I119" s="114">
        <v>3.3333333333333335</v>
      </c>
      <c r="J119" s="114" t="s">
        <v>220</v>
      </c>
      <c r="K119" s="117">
        <v>519</v>
      </c>
      <c r="L119" s="117">
        <v>519</v>
      </c>
      <c r="M119" s="117">
        <v>553.50000000000011</v>
      </c>
      <c r="N119" s="117">
        <v>552</v>
      </c>
      <c r="O119" s="117">
        <v>555</v>
      </c>
      <c r="P119" s="117">
        <v>496</v>
      </c>
      <c r="Q119" s="117" t="s">
        <v>220</v>
      </c>
      <c r="R119" s="120">
        <v>5</v>
      </c>
      <c r="S119" s="120">
        <v>5</v>
      </c>
      <c r="T119" s="120">
        <v>2</v>
      </c>
      <c r="U119" s="120">
        <v>1</v>
      </c>
      <c r="V119" s="120">
        <v>1</v>
      </c>
      <c r="W119" s="120">
        <v>3</v>
      </c>
      <c r="X119" s="120">
        <v>0</v>
      </c>
      <c r="Y119" s="120">
        <v>23</v>
      </c>
      <c r="Z119" s="120">
        <v>23</v>
      </c>
      <c r="AA119" s="120">
        <v>13</v>
      </c>
      <c r="AB119" s="120">
        <v>8</v>
      </c>
      <c r="AC119" s="120">
        <v>5</v>
      </c>
      <c r="AD119" s="120">
        <v>10</v>
      </c>
      <c r="AE119" s="120">
        <v>0</v>
      </c>
      <c r="AF119" s="129">
        <v>1</v>
      </c>
      <c r="AG119" s="129">
        <v>1</v>
      </c>
      <c r="AH119" s="129">
        <v>0.56521739130434778</v>
      </c>
      <c r="AI119" s="129">
        <v>0.34782608695652173</v>
      </c>
      <c r="AJ119" s="129">
        <v>0.21739130434782608</v>
      </c>
      <c r="AK119" s="129">
        <v>0.43478260869565216</v>
      </c>
      <c r="AL119" s="129">
        <v>0</v>
      </c>
      <c r="AM119" s="123">
        <v>2.5950000000000002</v>
      </c>
      <c r="AN119" s="123">
        <v>2.5950000000000002</v>
      </c>
      <c r="AO119" s="123">
        <v>1.1070000000000002</v>
      </c>
      <c r="AP119" s="123">
        <v>0.55200000000000005</v>
      </c>
      <c r="AQ119" s="123">
        <v>0.55500000000000005</v>
      </c>
      <c r="AR119" s="123">
        <v>1.488</v>
      </c>
      <c r="AS119" s="123">
        <v>0</v>
      </c>
      <c r="AT119" s="129">
        <v>1</v>
      </c>
      <c r="AU119" s="129">
        <v>1</v>
      </c>
      <c r="AV119" s="129">
        <v>0.42658959537572261</v>
      </c>
      <c r="AW119" s="129">
        <v>0.21271676300578035</v>
      </c>
      <c r="AX119" s="129">
        <v>0.2138728323699422</v>
      </c>
      <c r="AY119" s="129">
        <v>0.57341040462427739</v>
      </c>
      <c r="AZ119" s="129">
        <v>0</v>
      </c>
      <c r="BA119" s="117">
        <v>112.82608695652173</v>
      </c>
      <c r="BB119" s="117">
        <v>112.82608695652173</v>
      </c>
      <c r="BC119" s="117">
        <v>85.153846153846175</v>
      </c>
      <c r="BD119" s="117">
        <v>69</v>
      </c>
      <c r="BE119" s="117">
        <v>111</v>
      </c>
      <c r="BF119" s="117">
        <v>148.80000000000001</v>
      </c>
      <c r="BG119" s="117" t="s">
        <v>220</v>
      </c>
    </row>
    <row r="120" spans="1:59" x14ac:dyDescent="0.45">
      <c r="A120" s="3" t="s">
        <v>217</v>
      </c>
      <c r="B120" s="3" t="s">
        <v>157</v>
      </c>
      <c r="C120" s="3" t="s">
        <v>331</v>
      </c>
      <c r="D120" s="114">
        <v>3.6666666666666665</v>
      </c>
      <c r="E120" s="114">
        <v>4.5</v>
      </c>
      <c r="F120" s="114">
        <v>8</v>
      </c>
      <c r="G120" s="114" t="s">
        <v>220</v>
      </c>
      <c r="H120" s="114">
        <v>8</v>
      </c>
      <c r="I120" s="114">
        <v>1</v>
      </c>
      <c r="J120" s="114">
        <v>2</v>
      </c>
      <c r="K120" s="117">
        <v>289</v>
      </c>
      <c r="L120" s="117">
        <v>304</v>
      </c>
      <c r="M120" s="117">
        <v>503</v>
      </c>
      <c r="N120" s="117" t="s">
        <v>220</v>
      </c>
      <c r="O120" s="117">
        <v>503</v>
      </c>
      <c r="P120" s="117">
        <v>105</v>
      </c>
      <c r="Q120" s="117">
        <v>259</v>
      </c>
      <c r="R120" s="120">
        <v>3</v>
      </c>
      <c r="S120" s="120">
        <v>2</v>
      </c>
      <c r="T120" s="120">
        <v>1</v>
      </c>
      <c r="U120" s="120">
        <v>0</v>
      </c>
      <c r="V120" s="120">
        <v>1</v>
      </c>
      <c r="W120" s="120">
        <v>1</v>
      </c>
      <c r="X120" s="120">
        <v>1</v>
      </c>
      <c r="Y120" s="120">
        <v>11</v>
      </c>
      <c r="Z120" s="120">
        <v>9</v>
      </c>
      <c r="AA120" s="120">
        <v>8</v>
      </c>
      <c r="AB120" s="120">
        <v>0</v>
      </c>
      <c r="AC120" s="120">
        <v>8</v>
      </c>
      <c r="AD120" s="120">
        <v>1</v>
      </c>
      <c r="AE120" s="120">
        <v>2</v>
      </c>
      <c r="AF120" s="129">
        <v>1</v>
      </c>
      <c r="AG120" s="129">
        <v>0.81818181818181823</v>
      </c>
      <c r="AH120" s="129">
        <v>0.72727272727272729</v>
      </c>
      <c r="AI120" s="129">
        <v>0</v>
      </c>
      <c r="AJ120" s="129">
        <v>0.72727272727272729</v>
      </c>
      <c r="AK120" s="129">
        <v>9.0909090909090912E-2</v>
      </c>
      <c r="AL120" s="129">
        <v>0.18181818181818182</v>
      </c>
      <c r="AM120" s="123">
        <v>0.86699999999999999</v>
      </c>
      <c r="AN120" s="123">
        <v>0.60799999999999998</v>
      </c>
      <c r="AO120" s="123">
        <v>0.503</v>
      </c>
      <c r="AP120" s="123">
        <v>0</v>
      </c>
      <c r="AQ120" s="123">
        <v>0.503</v>
      </c>
      <c r="AR120" s="123">
        <v>0.105</v>
      </c>
      <c r="AS120" s="123">
        <v>0.25900000000000001</v>
      </c>
      <c r="AT120" s="129">
        <v>1</v>
      </c>
      <c r="AU120" s="129">
        <v>0.70126874279123408</v>
      </c>
      <c r="AV120" s="129">
        <v>0.58016147635524795</v>
      </c>
      <c r="AW120" s="129">
        <v>0</v>
      </c>
      <c r="AX120" s="129">
        <v>0.58016147635524795</v>
      </c>
      <c r="AY120" s="129">
        <v>0.12110726643598616</v>
      </c>
      <c r="AZ120" s="129">
        <v>0.29873125720876587</v>
      </c>
      <c r="BA120" s="117">
        <v>78.818181818181813</v>
      </c>
      <c r="BB120" s="117">
        <v>67.555555555555557</v>
      </c>
      <c r="BC120" s="117">
        <v>62.875</v>
      </c>
      <c r="BD120" s="117" t="s">
        <v>220</v>
      </c>
      <c r="BE120" s="117">
        <v>62.875</v>
      </c>
      <c r="BF120" s="117">
        <v>105</v>
      </c>
      <c r="BG120" s="117">
        <v>129.5</v>
      </c>
    </row>
    <row r="121" spans="1:59" x14ac:dyDescent="0.45">
      <c r="A121" s="3" t="s">
        <v>217</v>
      </c>
      <c r="B121" s="3" t="s">
        <v>157</v>
      </c>
      <c r="C121" s="3" t="s">
        <v>332</v>
      </c>
      <c r="D121" s="114">
        <v>3</v>
      </c>
      <c r="E121" s="114">
        <v>4</v>
      </c>
      <c r="F121" s="114">
        <v>4</v>
      </c>
      <c r="G121" s="114" t="s">
        <v>220</v>
      </c>
      <c r="H121" s="114">
        <v>4</v>
      </c>
      <c r="I121" s="114">
        <v>4</v>
      </c>
      <c r="J121" s="114">
        <v>1.5</v>
      </c>
      <c r="K121" s="117">
        <v>308</v>
      </c>
      <c r="L121" s="117">
        <v>270.33333333333331</v>
      </c>
      <c r="M121" s="117">
        <v>333</v>
      </c>
      <c r="N121" s="117" t="s">
        <v>220</v>
      </c>
      <c r="O121" s="117">
        <v>333</v>
      </c>
      <c r="P121" s="117">
        <v>239</v>
      </c>
      <c r="Q121" s="117">
        <v>364.5</v>
      </c>
      <c r="R121" s="120">
        <v>5</v>
      </c>
      <c r="S121" s="120">
        <v>3</v>
      </c>
      <c r="T121" s="120">
        <v>1</v>
      </c>
      <c r="U121" s="120">
        <v>0</v>
      </c>
      <c r="V121" s="120">
        <v>1</v>
      </c>
      <c r="W121" s="120">
        <v>2</v>
      </c>
      <c r="X121" s="120">
        <v>2</v>
      </c>
      <c r="Y121" s="120">
        <v>15</v>
      </c>
      <c r="Z121" s="120">
        <v>12</v>
      </c>
      <c r="AA121" s="120">
        <v>4</v>
      </c>
      <c r="AB121" s="120">
        <v>0</v>
      </c>
      <c r="AC121" s="120">
        <v>4</v>
      </c>
      <c r="AD121" s="120">
        <v>8</v>
      </c>
      <c r="AE121" s="120">
        <v>3</v>
      </c>
      <c r="AF121" s="129">
        <v>1</v>
      </c>
      <c r="AG121" s="129">
        <v>0.8</v>
      </c>
      <c r="AH121" s="129">
        <v>0.26666666666666666</v>
      </c>
      <c r="AI121" s="129">
        <v>0</v>
      </c>
      <c r="AJ121" s="129">
        <v>0.26666666666666666</v>
      </c>
      <c r="AK121" s="129">
        <v>0.53333333333333333</v>
      </c>
      <c r="AL121" s="129">
        <v>0.2</v>
      </c>
      <c r="AM121" s="123">
        <v>1.54</v>
      </c>
      <c r="AN121" s="123">
        <v>0.81099999999999994</v>
      </c>
      <c r="AO121" s="123">
        <v>0.33300000000000002</v>
      </c>
      <c r="AP121" s="123">
        <v>0</v>
      </c>
      <c r="AQ121" s="123">
        <v>0.33300000000000002</v>
      </c>
      <c r="AR121" s="123">
        <v>0.47799999999999998</v>
      </c>
      <c r="AS121" s="123">
        <v>0.72899999999999998</v>
      </c>
      <c r="AT121" s="129">
        <v>1</v>
      </c>
      <c r="AU121" s="129">
        <v>0.52662337662337655</v>
      </c>
      <c r="AV121" s="129">
        <v>0.21623376623376625</v>
      </c>
      <c r="AW121" s="129">
        <v>0</v>
      </c>
      <c r="AX121" s="129">
        <v>0.21623376623376625</v>
      </c>
      <c r="AY121" s="129">
        <v>0.31038961038961038</v>
      </c>
      <c r="AZ121" s="129">
        <v>0.47337662337662334</v>
      </c>
      <c r="BA121" s="117">
        <v>102.66666666666667</v>
      </c>
      <c r="BB121" s="117">
        <v>67.583333333333329</v>
      </c>
      <c r="BC121" s="117">
        <v>83.25</v>
      </c>
      <c r="BD121" s="117" t="s">
        <v>220</v>
      </c>
      <c r="BE121" s="117">
        <v>83.25</v>
      </c>
      <c r="BF121" s="117">
        <v>59.75</v>
      </c>
      <c r="BG121" s="117">
        <v>243</v>
      </c>
    </row>
    <row r="122" spans="1:59" x14ac:dyDescent="0.45">
      <c r="A122" s="3" t="s">
        <v>217</v>
      </c>
      <c r="B122" s="3" t="s">
        <v>157</v>
      </c>
      <c r="C122" s="3" t="s">
        <v>333</v>
      </c>
      <c r="D122" s="114">
        <v>4</v>
      </c>
      <c r="E122" s="114">
        <v>4</v>
      </c>
      <c r="F122" s="114" t="s">
        <v>220</v>
      </c>
      <c r="G122" s="114" t="s">
        <v>220</v>
      </c>
      <c r="H122" s="114" t="s">
        <v>220</v>
      </c>
      <c r="I122" s="114">
        <v>4</v>
      </c>
      <c r="J122" s="114" t="s">
        <v>220</v>
      </c>
      <c r="K122" s="117">
        <v>245</v>
      </c>
      <c r="L122" s="117">
        <v>245</v>
      </c>
      <c r="M122" s="117" t="s">
        <v>220</v>
      </c>
      <c r="N122" s="117" t="s">
        <v>220</v>
      </c>
      <c r="O122" s="117" t="s">
        <v>220</v>
      </c>
      <c r="P122" s="117">
        <v>245</v>
      </c>
      <c r="Q122" s="117" t="s">
        <v>220</v>
      </c>
      <c r="R122" s="120">
        <v>1</v>
      </c>
      <c r="S122" s="120">
        <v>1</v>
      </c>
      <c r="T122" s="120">
        <v>0</v>
      </c>
      <c r="U122" s="120">
        <v>0</v>
      </c>
      <c r="V122" s="120">
        <v>0</v>
      </c>
      <c r="W122" s="120">
        <v>1</v>
      </c>
      <c r="X122" s="120">
        <v>0</v>
      </c>
      <c r="Y122" s="120">
        <v>4</v>
      </c>
      <c r="Z122" s="120">
        <v>4</v>
      </c>
      <c r="AA122" s="120">
        <v>0</v>
      </c>
      <c r="AB122" s="120">
        <v>0</v>
      </c>
      <c r="AC122" s="120">
        <v>0</v>
      </c>
      <c r="AD122" s="120">
        <v>4</v>
      </c>
      <c r="AE122" s="120">
        <v>0</v>
      </c>
      <c r="AF122" s="129">
        <v>1</v>
      </c>
      <c r="AG122" s="129">
        <v>1</v>
      </c>
      <c r="AH122" s="129">
        <v>0</v>
      </c>
      <c r="AI122" s="129">
        <v>0</v>
      </c>
      <c r="AJ122" s="129">
        <v>0</v>
      </c>
      <c r="AK122" s="129">
        <v>1</v>
      </c>
      <c r="AL122" s="129">
        <v>0</v>
      </c>
      <c r="AM122" s="123">
        <v>0.245</v>
      </c>
      <c r="AN122" s="123">
        <v>0.245</v>
      </c>
      <c r="AO122" s="123">
        <v>0</v>
      </c>
      <c r="AP122" s="123">
        <v>0</v>
      </c>
      <c r="AQ122" s="123">
        <v>0</v>
      </c>
      <c r="AR122" s="123">
        <v>0.245</v>
      </c>
      <c r="AS122" s="123">
        <v>0</v>
      </c>
      <c r="AT122" s="129">
        <v>1</v>
      </c>
      <c r="AU122" s="129">
        <v>1</v>
      </c>
      <c r="AV122" s="129">
        <v>0</v>
      </c>
      <c r="AW122" s="129">
        <v>0</v>
      </c>
      <c r="AX122" s="129">
        <v>0</v>
      </c>
      <c r="AY122" s="129">
        <v>1</v>
      </c>
      <c r="AZ122" s="129">
        <v>0</v>
      </c>
      <c r="BA122" s="117">
        <v>61.25</v>
      </c>
      <c r="BB122" s="117">
        <v>61.25</v>
      </c>
      <c r="BC122" s="117" t="s">
        <v>220</v>
      </c>
      <c r="BD122" s="117" t="s">
        <v>220</v>
      </c>
      <c r="BE122" s="117" t="s">
        <v>220</v>
      </c>
      <c r="BF122" s="117">
        <v>61.25</v>
      </c>
      <c r="BG122" s="117" t="s">
        <v>220</v>
      </c>
    </row>
    <row r="123" spans="1:59" x14ac:dyDescent="0.45">
      <c r="A123" s="2" t="s">
        <v>215</v>
      </c>
      <c r="B123" s="2" t="s">
        <v>158</v>
      </c>
      <c r="C123" s="2" t="s">
        <v>334</v>
      </c>
      <c r="D123" s="113">
        <v>4.5789473684210522</v>
      </c>
      <c r="E123" s="113">
        <v>6.7</v>
      </c>
      <c r="F123" s="113">
        <v>8.8333333333333339</v>
      </c>
      <c r="G123" s="113">
        <v>13</v>
      </c>
      <c r="H123" s="113">
        <v>8</v>
      </c>
      <c r="I123" s="113">
        <v>3.5</v>
      </c>
      <c r="J123" s="113">
        <v>2.2222222222222223</v>
      </c>
      <c r="K123" s="116">
        <v>351.52631578947364</v>
      </c>
      <c r="L123" s="116">
        <v>349.9</v>
      </c>
      <c r="M123" s="116">
        <v>434</v>
      </c>
      <c r="N123" s="116">
        <v>806</v>
      </c>
      <c r="O123" s="116">
        <v>359.6</v>
      </c>
      <c r="P123" s="116">
        <v>223.75</v>
      </c>
      <c r="Q123" s="116">
        <v>353.33333333333331</v>
      </c>
      <c r="R123" s="119">
        <v>19</v>
      </c>
      <c r="S123" s="119">
        <v>10</v>
      </c>
      <c r="T123" s="119">
        <v>6</v>
      </c>
      <c r="U123" s="119">
        <v>1</v>
      </c>
      <c r="V123" s="119">
        <v>5</v>
      </c>
      <c r="W123" s="119">
        <v>4</v>
      </c>
      <c r="X123" s="119">
        <v>9</v>
      </c>
      <c r="Y123" s="119">
        <v>87</v>
      </c>
      <c r="Z123" s="119">
        <v>67</v>
      </c>
      <c r="AA123" s="119">
        <v>53</v>
      </c>
      <c r="AB123" s="119">
        <v>13</v>
      </c>
      <c r="AC123" s="119">
        <v>40</v>
      </c>
      <c r="AD123" s="119">
        <v>14</v>
      </c>
      <c r="AE123" s="119">
        <v>20</v>
      </c>
      <c r="AF123" s="128">
        <v>1</v>
      </c>
      <c r="AG123" s="128">
        <v>0.77011494252873558</v>
      </c>
      <c r="AH123" s="128">
        <v>0.60919540229885061</v>
      </c>
      <c r="AI123" s="128">
        <v>0.14942528735632185</v>
      </c>
      <c r="AJ123" s="128">
        <v>0.45977011494252873</v>
      </c>
      <c r="AK123" s="128">
        <v>0.16091954022988506</v>
      </c>
      <c r="AL123" s="128">
        <v>0.22988505747126436</v>
      </c>
      <c r="AM123" s="122">
        <v>6.6789999999999994</v>
      </c>
      <c r="AN123" s="122">
        <v>3.4989999999999997</v>
      </c>
      <c r="AO123" s="122">
        <v>2.6040000000000001</v>
      </c>
      <c r="AP123" s="122">
        <v>0.80600000000000005</v>
      </c>
      <c r="AQ123" s="122">
        <v>1.7980000000000003</v>
      </c>
      <c r="AR123" s="122">
        <v>0.89500000000000002</v>
      </c>
      <c r="AS123" s="122">
        <v>3.18</v>
      </c>
      <c r="AT123" s="128">
        <v>1</v>
      </c>
      <c r="AU123" s="128">
        <v>0.52388082048210804</v>
      </c>
      <c r="AV123" s="128">
        <v>0.38987872435993415</v>
      </c>
      <c r="AW123" s="128">
        <v>0.12067674801617011</v>
      </c>
      <c r="AX123" s="128">
        <v>0.26920197634376408</v>
      </c>
      <c r="AY123" s="128">
        <v>0.13400209612217398</v>
      </c>
      <c r="AZ123" s="128">
        <v>0.47611917951789196</v>
      </c>
      <c r="BA123" s="116">
        <v>76.770114942528721</v>
      </c>
      <c r="BB123" s="116">
        <v>52.223880597014919</v>
      </c>
      <c r="BC123" s="116">
        <v>49.132075471698116</v>
      </c>
      <c r="BD123" s="116">
        <v>62</v>
      </c>
      <c r="BE123" s="116">
        <v>44.95</v>
      </c>
      <c r="BF123" s="116">
        <v>63.928571428571431</v>
      </c>
      <c r="BG123" s="116">
        <v>159</v>
      </c>
    </row>
    <row r="124" spans="1:59" x14ac:dyDescent="0.45">
      <c r="A124" s="3" t="s">
        <v>217</v>
      </c>
      <c r="B124" s="3" t="s">
        <v>158</v>
      </c>
      <c r="C124" s="3" t="s">
        <v>335</v>
      </c>
      <c r="D124" s="114">
        <v>5.5</v>
      </c>
      <c r="E124" s="114">
        <v>9</v>
      </c>
      <c r="F124" s="114">
        <v>9</v>
      </c>
      <c r="G124" s="114" t="s">
        <v>220</v>
      </c>
      <c r="H124" s="114">
        <v>9</v>
      </c>
      <c r="I124" s="114" t="s">
        <v>220</v>
      </c>
      <c r="J124" s="114">
        <v>2</v>
      </c>
      <c r="K124" s="117">
        <v>349</v>
      </c>
      <c r="L124" s="117">
        <v>525</v>
      </c>
      <c r="M124" s="117">
        <v>525</v>
      </c>
      <c r="N124" s="117" t="s">
        <v>220</v>
      </c>
      <c r="O124" s="117">
        <v>525</v>
      </c>
      <c r="P124" s="117" t="s">
        <v>220</v>
      </c>
      <c r="Q124" s="117">
        <v>173</v>
      </c>
      <c r="R124" s="120">
        <v>2</v>
      </c>
      <c r="S124" s="120">
        <v>1</v>
      </c>
      <c r="T124" s="120">
        <v>1</v>
      </c>
      <c r="U124" s="120">
        <v>0</v>
      </c>
      <c r="V124" s="120">
        <v>1</v>
      </c>
      <c r="W124" s="120">
        <v>0</v>
      </c>
      <c r="X124" s="120">
        <v>1</v>
      </c>
      <c r="Y124" s="120">
        <v>11</v>
      </c>
      <c r="Z124" s="120">
        <v>9</v>
      </c>
      <c r="AA124" s="120">
        <v>9</v>
      </c>
      <c r="AB124" s="120">
        <v>0</v>
      </c>
      <c r="AC124" s="120">
        <v>9</v>
      </c>
      <c r="AD124" s="120">
        <v>0</v>
      </c>
      <c r="AE124" s="120">
        <v>2</v>
      </c>
      <c r="AF124" s="129">
        <v>1</v>
      </c>
      <c r="AG124" s="129">
        <v>0.81818181818181823</v>
      </c>
      <c r="AH124" s="129">
        <v>0.81818181818181823</v>
      </c>
      <c r="AI124" s="129">
        <v>0</v>
      </c>
      <c r="AJ124" s="129">
        <v>0.81818181818181823</v>
      </c>
      <c r="AK124" s="129">
        <v>0</v>
      </c>
      <c r="AL124" s="129">
        <v>0.18181818181818182</v>
      </c>
      <c r="AM124" s="123">
        <v>0.69799999999999995</v>
      </c>
      <c r="AN124" s="123">
        <v>0.52500000000000002</v>
      </c>
      <c r="AO124" s="123">
        <v>0.52500000000000002</v>
      </c>
      <c r="AP124" s="123">
        <v>0</v>
      </c>
      <c r="AQ124" s="123">
        <v>0.52500000000000002</v>
      </c>
      <c r="AR124" s="123">
        <v>0</v>
      </c>
      <c r="AS124" s="123">
        <v>0.17299999999999999</v>
      </c>
      <c r="AT124" s="129">
        <v>1</v>
      </c>
      <c r="AU124" s="129">
        <v>0.75214899713467054</v>
      </c>
      <c r="AV124" s="129">
        <v>0.75214899713467054</v>
      </c>
      <c r="AW124" s="129">
        <v>0</v>
      </c>
      <c r="AX124" s="129">
        <v>0.75214899713467054</v>
      </c>
      <c r="AY124" s="129">
        <v>0</v>
      </c>
      <c r="AZ124" s="129">
        <v>0.24785100286532952</v>
      </c>
      <c r="BA124" s="117">
        <v>63.454545454545453</v>
      </c>
      <c r="BB124" s="117">
        <v>58.333333333333336</v>
      </c>
      <c r="BC124" s="117">
        <v>58.333333333333336</v>
      </c>
      <c r="BD124" s="117" t="s">
        <v>220</v>
      </c>
      <c r="BE124" s="117">
        <v>58.333333333333336</v>
      </c>
      <c r="BF124" s="117" t="s">
        <v>220</v>
      </c>
      <c r="BG124" s="117">
        <v>86.5</v>
      </c>
    </row>
    <row r="125" spans="1:59" x14ac:dyDescent="0.45">
      <c r="A125" s="3" t="s">
        <v>217</v>
      </c>
      <c r="B125" s="3" t="s">
        <v>158</v>
      </c>
      <c r="C125" s="3" t="s">
        <v>336</v>
      </c>
      <c r="D125" s="114">
        <v>5.75</v>
      </c>
      <c r="E125" s="114">
        <v>8</v>
      </c>
      <c r="F125" s="114">
        <v>11.333333333333334</v>
      </c>
      <c r="G125" s="114">
        <v>13</v>
      </c>
      <c r="H125" s="114">
        <v>10.5</v>
      </c>
      <c r="I125" s="114">
        <v>3</v>
      </c>
      <c r="J125" s="114">
        <v>2</v>
      </c>
      <c r="K125" s="117">
        <v>435.25</v>
      </c>
      <c r="L125" s="117">
        <v>417.6</v>
      </c>
      <c r="M125" s="117">
        <v>497.66666666666669</v>
      </c>
      <c r="N125" s="117">
        <v>806</v>
      </c>
      <c r="O125" s="117">
        <v>343.5</v>
      </c>
      <c r="P125" s="117">
        <v>297.5</v>
      </c>
      <c r="Q125" s="117">
        <v>464.66666666666669</v>
      </c>
      <c r="R125" s="120">
        <v>8</v>
      </c>
      <c r="S125" s="120">
        <v>5</v>
      </c>
      <c r="T125" s="120">
        <v>3</v>
      </c>
      <c r="U125" s="120">
        <v>1</v>
      </c>
      <c r="V125" s="120">
        <v>2</v>
      </c>
      <c r="W125" s="120">
        <v>2</v>
      </c>
      <c r="X125" s="120">
        <v>3</v>
      </c>
      <c r="Y125" s="120">
        <v>46</v>
      </c>
      <c r="Z125" s="120">
        <v>40</v>
      </c>
      <c r="AA125" s="120">
        <v>34</v>
      </c>
      <c r="AB125" s="120">
        <v>13</v>
      </c>
      <c r="AC125" s="120">
        <v>21</v>
      </c>
      <c r="AD125" s="120">
        <v>6</v>
      </c>
      <c r="AE125" s="120">
        <v>6</v>
      </c>
      <c r="AF125" s="129">
        <v>1</v>
      </c>
      <c r="AG125" s="129">
        <v>0.86956521739130432</v>
      </c>
      <c r="AH125" s="129">
        <v>0.73913043478260865</v>
      </c>
      <c r="AI125" s="129">
        <v>0.28260869565217389</v>
      </c>
      <c r="AJ125" s="129">
        <v>0.45652173913043476</v>
      </c>
      <c r="AK125" s="129">
        <v>0.13043478260869565</v>
      </c>
      <c r="AL125" s="129">
        <v>0.13043478260869565</v>
      </c>
      <c r="AM125" s="123">
        <v>3.4820000000000002</v>
      </c>
      <c r="AN125" s="123">
        <v>2.0880000000000001</v>
      </c>
      <c r="AO125" s="123">
        <v>1.4930000000000001</v>
      </c>
      <c r="AP125" s="123">
        <v>0.80600000000000005</v>
      </c>
      <c r="AQ125" s="123">
        <v>0.68700000000000006</v>
      </c>
      <c r="AR125" s="123">
        <v>0.59499999999999997</v>
      </c>
      <c r="AS125" s="123">
        <v>1.3939999999999999</v>
      </c>
      <c r="AT125" s="129">
        <v>1</v>
      </c>
      <c r="AU125" s="129">
        <v>0.59965537047673745</v>
      </c>
      <c r="AV125" s="129">
        <v>0.42877656519241814</v>
      </c>
      <c r="AW125" s="129">
        <v>0.231476163124641</v>
      </c>
      <c r="AX125" s="129">
        <v>0.19730040206777713</v>
      </c>
      <c r="AY125" s="129">
        <v>0.17087880528431934</v>
      </c>
      <c r="AZ125" s="129">
        <v>0.40034462952326244</v>
      </c>
      <c r="BA125" s="117">
        <v>75.695652173913047</v>
      </c>
      <c r="BB125" s="117">
        <v>52.2</v>
      </c>
      <c r="BC125" s="117">
        <v>43.911764705882355</v>
      </c>
      <c r="BD125" s="117">
        <v>62</v>
      </c>
      <c r="BE125" s="117">
        <v>32.714285714285715</v>
      </c>
      <c r="BF125" s="117">
        <v>99.166666666666671</v>
      </c>
      <c r="BG125" s="117">
        <v>232.33333333333334</v>
      </c>
    </row>
    <row r="126" spans="1:59" x14ac:dyDescent="0.45">
      <c r="A126" s="3" t="s">
        <v>217</v>
      </c>
      <c r="B126" s="3" t="s">
        <v>158</v>
      </c>
      <c r="C126" s="3" t="s">
        <v>337</v>
      </c>
      <c r="D126" s="114">
        <v>3.1428571428571428</v>
      </c>
      <c r="E126" s="114">
        <v>4.333333333333333</v>
      </c>
      <c r="F126" s="114">
        <v>5</v>
      </c>
      <c r="G126" s="114" t="s">
        <v>220</v>
      </c>
      <c r="H126" s="114">
        <v>5</v>
      </c>
      <c r="I126" s="114">
        <v>4</v>
      </c>
      <c r="J126" s="114">
        <v>2.25</v>
      </c>
      <c r="K126" s="117">
        <v>272.71428571428567</v>
      </c>
      <c r="L126" s="117">
        <v>204.66666666666666</v>
      </c>
      <c r="M126" s="117">
        <v>314</v>
      </c>
      <c r="N126" s="117" t="s">
        <v>220</v>
      </c>
      <c r="O126" s="117">
        <v>314</v>
      </c>
      <c r="P126" s="117">
        <v>150</v>
      </c>
      <c r="Q126" s="117">
        <v>323.75</v>
      </c>
      <c r="R126" s="120">
        <v>7</v>
      </c>
      <c r="S126" s="120">
        <v>3</v>
      </c>
      <c r="T126" s="120">
        <v>1</v>
      </c>
      <c r="U126" s="120">
        <v>0</v>
      </c>
      <c r="V126" s="120">
        <v>1</v>
      </c>
      <c r="W126" s="120">
        <v>2</v>
      </c>
      <c r="X126" s="120">
        <v>4</v>
      </c>
      <c r="Y126" s="120">
        <v>22</v>
      </c>
      <c r="Z126" s="120">
        <v>13</v>
      </c>
      <c r="AA126" s="120">
        <v>5</v>
      </c>
      <c r="AB126" s="120">
        <v>0</v>
      </c>
      <c r="AC126" s="120">
        <v>5</v>
      </c>
      <c r="AD126" s="120">
        <v>8</v>
      </c>
      <c r="AE126" s="120">
        <v>9</v>
      </c>
      <c r="AF126" s="129">
        <v>1</v>
      </c>
      <c r="AG126" s="129">
        <v>0.59090909090909094</v>
      </c>
      <c r="AH126" s="129">
        <v>0.22727272727272727</v>
      </c>
      <c r="AI126" s="129">
        <v>0</v>
      </c>
      <c r="AJ126" s="129">
        <v>0.22727272727272727</v>
      </c>
      <c r="AK126" s="129">
        <v>0.36363636363636365</v>
      </c>
      <c r="AL126" s="129">
        <v>0.40909090909090912</v>
      </c>
      <c r="AM126" s="123">
        <v>1.9089999999999998</v>
      </c>
      <c r="AN126" s="123">
        <v>0.61399999999999999</v>
      </c>
      <c r="AO126" s="123">
        <v>0.314</v>
      </c>
      <c r="AP126" s="123">
        <v>0</v>
      </c>
      <c r="AQ126" s="123">
        <v>0.314</v>
      </c>
      <c r="AR126" s="123">
        <v>0.3</v>
      </c>
      <c r="AS126" s="123">
        <v>1.2949999999999999</v>
      </c>
      <c r="AT126" s="129">
        <v>1</v>
      </c>
      <c r="AU126" s="129">
        <v>0.32163436354112102</v>
      </c>
      <c r="AV126" s="129">
        <v>0.16448402304871662</v>
      </c>
      <c r="AW126" s="129">
        <v>0</v>
      </c>
      <c r="AX126" s="129">
        <v>0.16448402304871662</v>
      </c>
      <c r="AY126" s="129">
        <v>0.15715034049240442</v>
      </c>
      <c r="AZ126" s="129">
        <v>0.67836563645887904</v>
      </c>
      <c r="BA126" s="117">
        <v>86.772727272727266</v>
      </c>
      <c r="BB126" s="117">
        <v>47.230769230769234</v>
      </c>
      <c r="BC126" s="117">
        <v>62.8</v>
      </c>
      <c r="BD126" s="117" t="s">
        <v>220</v>
      </c>
      <c r="BE126" s="117">
        <v>62.8</v>
      </c>
      <c r="BF126" s="117">
        <v>37.5</v>
      </c>
      <c r="BG126" s="117">
        <v>143.88888888888889</v>
      </c>
    </row>
    <row r="127" spans="1:59" x14ac:dyDescent="0.45">
      <c r="A127" s="3" t="s">
        <v>217</v>
      </c>
      <c r="B127" s="3" t="s">
        <v>158</v>
      </c>
      <c r="C127" s="3" t="s">
        <v>338</v>
      </c>
      <c r="D127" s="114">
        <v>4</v>
      </c>
      <c r="E127" s="114">
        <v>5</v>
      </c>
      <c r="F127" s="114">
        <v>5</v>
      </c>
      <c r="G127" s="114" t="s">
        <v>220</v>
      </c>
      <c r="H127" s="114">
        <v>5</v>
      </c>
      <c r="I127" s="114" t="s">
        <v>220</v>
      </c>
      <c r="J127" s="114">
        <v>3</v>
      </c>
      <c r="K127" s="117">
        <v>295.00000000000006</v>
      </c>
      <c r="L127" s="117">
        <v>272</v>
      </c>
      <c r="M127" s="117">
        <v>272</v>
      </c>
      <c r="N127" s="117" t="s">
        <v>220</v>
      </c>
      <c r="O127" s="117">
        <v>272</v>
      </c>
      <c r="P127" s="117" t="s">
        <v>220</v>
      </c>
      <c r="Q127" s="117">
        <v>318</v>
      </c>
      <c r="R127" s="120">
        <v>2</v>
      </c>
      <c r="S127" s="120">
        <v>1</v>
      </c>
      <c r="T127" s="120">
        <v>1</v>
      </c>
      <c r="U127" s="120">
        <v>0</v>
      </c>
      <c r="V127" s="120">
        <v>1</v>
      </c>
      <c r="W127" s="120">
        <v>0</v>
      </c>
      <c r="X127" s="120">
        <v>1</v>
      </c>
      <c r="Y127" s="120">
        <v>8</v>
      </c>
      <c r="Z127" s="120">
        <v>5</v>
      </c>
      <c r="AA127" s="120">
        <v>5</v>
      </c>
      <c r="AB127" s="120">
        <v>0</v>
      </c>
      <c r="AC127" s="120">
        <v>5</v>
      </c>
      <c r="AD127" s="120">
        <v>0</v>
      </c>
      <c r="AE127" s="120">
        <v>3</v>
      </c>
      <c r="AF127" s="129">
        <v>1</v>
      </c>
      <c r="AG127" s="129">
        <v>0.625</v>
      </c>
      <c r="AH127" s="129">
        <v>0.625</v>
      </c>
      <c r="AI127" s="129">
        <v>0</v>
      </c>
      <c r="AJ127" s="129">
        <v>0.625</v>
      </c>
      <c r="AK127" s="129">
        <v>0</v>
      </c>
      <c r="AL127" s="129">
        <v>0.375</v>
      </c>
      <c r="AM127" s="123">
        <v>0.59000000000000008</v>
      </c>
      <c r="AN127" s="123">
        <v>0.27200000000000002</v>
      </c>
      <c r="AO127" s="123">
        <v>0.27200000000000002</v>
      </c>
      <c r="AP127" s="123">
        <v>0</v>
      </c>
      <c r="AQ127" s="123">
        <v>0.27200000000000002</v>
      </c>
      <c r="AR127" s="123">
        <v>0</v>
      </c>
      <c r="AS127" s="123">
        <v>0.318</v>
      </c>
      <c r="AT127" s="129">
        <v>1</v>
      </c>
      <c r="AU127" s="129">
        <v>0.46101694915254232</v>
      </c>
      <c r="AV127" s="129">
        <v>0.46101694915254232</v>
      </c>
      <c r="AW127" s="129">
        <v>0</v>
      </c>
      <c r="AX127" s="129">
        <v>0.46101694915254232</v>
      </c>
      <c r="AY127" s="129">
        <v>0</v>
      </c>
      <c r="AZ127" s="129">
        <v>0.53898305084745757</v>
      </c>
      <c r="BA127" s="117">
        <v>73.750000000000014</v>
      </c>
      <c r="BB127" s="117">
        <v>54.4</v>
      </c>
      <c r="BC127" s="117">
        <v>54.4</v>
      </c>
      <c r="BD127" s="117" t="s">
        <v>220</v>
      </c>
      <c r="BE127" s="117">
        <v>54.4</v>
      </c>
      <c r="BF127" s="117" t="s">
        <v>220</v>
      </c>
      <c r="BG127" s="117">
        <v>106</v>
      </c>
    </row>
    <row r="128" spans="1:59" x14ac:dyDescent="0.45">
      <c r="A128" s="2" t="s">
        <v>215</v>
      </c>
      <c r="B128" s="2" t="s">
        <v>159</v>
      </c>
      <c r="C128" s="2" t="s">
        <v>339</v>
      </c>
      <c r="D128" s="113">
        <v>3.4838709677419355</v>
      </c>
      <c r="E128" s="113">
        <v>5.1875</v>
      </c>
      <c r="F128" s="113">
        <v>11.5</v>
      </c>
      <c r="G128" s="113">
        <v>10</v>
      </c>
      <c r="H128" s="113">
        <v>12</v>
      </c>
      <c r="I128" s="113">
        <v>3.0833333333333335</v>
      </c>
      <c r="J128" s="113">
        <v>1.6666666666666667</v>
      </c>
      <c r="K128" s="116">
        <v>245.58064516129033</v>
      </c>
      <c r="L128" s="116">
        <v>184.6875</v>
      </c>
      <c r="M128" s="116">
        <v>232.49999999999997</v>
      </c>
      <c r="N128" s="116">
        <v>429</v>
      </c>
      <c r="O128" s="116">
        <v>167</v>
      </c>
      <c r="P128" s="116">
        <v>168.75</v>
      </c>
      <c r="Q128" s="116">
        <v>310.53333333333325</v>
      </c>
      <c r="R128" s="119">
        <v>31</v>
      </c>
      <c r="S128" s="119">
        <v>16</v>
      </c>
      <c r="T128" s="119">
        <v>4</v>
      </c>
      <c r="U128" s="119">
        <v>1</v>
      </c>
      <c r="V128" s="119">
        <v>3</v>
      </c>
      <c r="W128" s="119">
        <v>12</v>
      </c>
      <c r="X128" s="119">
        <v>15</v>
      </c>
      <c r="Y128" s="119">
        <v>108</v>
      </c>
      <c r="Z128" s="119">
        <v>83</v>
      </c>
      <c r="AA128" s="119">
        <v>46</v>
      </c>
      <c r="AB128" s="119">
        <v>10</v>
      </c>
      <c r="AC128" s="119">
        <v>36</v>
      </c>
      <c r="AD128" s="119">
        <v>37</v>
      </c>
      <c r="AE128" s="119">
        <v>25</v>
      </c>
      <c r="AF128" s="128">
        <v>1</v>
      </c>
      <c r="AG128" s="128">
        <v>0.76851851851851849</v>
      </c>
      <c r="AH128" s="128">
        <v>0.42592592592592593</v>
      </c>
      <c r="AI128" s="128">
        <v>9.2592592592592587E-2</v>
      </c>
      <c r="AJ128" s="128">
        <v>0.33333333333333331</v>
      </c>
      <c r="AK128" s="128">
        <v>0.34259259259259262</v>
      </c>
      <c r="AL128" s="128">
        <v>0.23148148148148148</v>
      </c>
      <c r="AM128" s="122">
        <v>7.6130000000000004</v>
      </c>
      <c r="AN128" s="122">
        <v>2.9550000000000001</v>
      </c>
      <c r="AO128" s="122">
        <v>0.92999999999999994</v>
      </c>
      <c r="AP128" s="122">
        <v>0.42899999999999999</v>
      </c>
      <c r="AQ128" s="122">
        <v>0.501</v>
      </c>
      <c r="AR128" s="122">
        <v>2.0249999999999999</v>
      </c>
      <c r="AS128" s="122">
        <v>4.6579999999999995</v>
      </c>
      <c r="AT128" s="128">
        <v>1</v>
      </c>
      <c r="AU128" s="128">
        <v>0.38815184552738735</v>
      </c>
      <c r="AV128" s="128">
        <v>0.1221594640746092</v>
      </c>
      <c r="AW128" s="128">
        <v>5.6350978589255217E-2</v>
      </c>
      <c r="AX128" s="128">
        <v>6.5808485485353993E-2</v>
      </c>
      <c r="AY128" s="128">
        <v>0.26599238145277809</v>
      </c>
      <c r="AZ128" s="128">
        <v>0.61184815447261254</v>
      </c>
      <c r="BA128" s="116">
        <v>70.490740740740748</v>
      </c>
      <c r="BB128" s="116">
        <v>35.602409638554214</v>
      </c>
      <c r="BC128" s="116">
        <v>20.217391304347824</v>
      </c>
      <c r="BD128" s="116">
        <v>42.9</v>
      </c>
      <c r="BE128" s="116">
        <v>13.916666666666666</v>
      </c>
      <c r="BF128" s="116">
        <v>54.729729729729726</v>
      </c>
      <c r="BG128" s="116">
        <v>186.31999999999996</v>
      </c>
    </row>
    <row r="129" spans="1:59" x14ac:dyDescent="0.45">
      <c r="A129" s="3" t="s">
        <v>217</v>
      </c>
      <c r="B129" s="3" t="s">
        <v>159</v>
      </c>
      <c r="C129" s="3" t="s">
        <v>340</v>
      </c>
      <c r="D129" s="114">
        <v>3.1666666666666665</v>
      </c>
      <c r="E129" s="114">
        <v>4.333333333333333</v>
      </c>
      <c r="F129" s="114" t="s">
        <v>220</v>
      </c>
      <c r="G129" s="114" t="s">
        <v>220</v>
      </c>
      <c r="H129" s="114" t="s">
        <v>220</v>
      </c>
      <c r="I129" s="114">
        <v>4.333333333333333</v>
      </c>
      <c r="J129" s="114">
        <v>2</v>
      </c>
      <c r="K129" s="117">
        <v>273.33333333333337</v>
      </c>
      <c r="L129" s="117">
        <v>179.66666666666666</v>
      </c>
      <c r="M129" s="117" t="s">
        <v>220</v>
      </c>
      <c r="N129" s="117" t="s">
        <v>220</v>
      </c>
      <c r="O129" s="117" t="s">
        <v>220</v>
      </c>
      <c r="P129" s="117">
        <v>179.66666666666666</v>
      </c>
      <c r="Q129" s="117">
        <v>367</v>
      </c>
      <c r="R129" s="120">
        <v>6</v>
      </c>
      <c r="S129" s="120">
        <v>3</v>
      </c>
      <c r="T129" s="120">
        <v>0</v>
      </c>
      <c r="U129" s="120">
        <v>0</v>
      </c>
      <c r="V129" s="120">
        <v>0</v>
      </c>
      <c r="W129" s="120">
        <v>3</v>
      </c>
      <c r="X129" s="120">
        <v>3</v>
      </c>
      <c r="Y129" s="120">
        <v>19</v>
      </c>
      <c r="Z129" s="120">
        <v>13</v>
      </c>
      <c r="AA129" s="120">
        <v>0</v>
      </c>
      <c r="AB129" s="120">
        <v>0</v>
      </c>
      <c r="AC129" s="120">
        <v>0</v>
      </c>
      <c r="AD129" s="120">
        <v>13</v>
      </c>
      <c r="AE129" s="120">
        <v>6</v>
      </c>
      <c r="AF129" s="129">
        <v>1</v>
      </c>
      <c r="AG129" s="129">
        <v>0.68421052631578949</v>
      </c>
      <c r="AH129" s="129">
        <v>0</v>
      </c>
      <c r="AI129" s="129">
        <v>0</v>
      </c>
      <c r="AJ129" s="129">
        <v>0</v>
      </c>
      <c r="AK129" s="129">
        <v>0.68421052631578949</v>
      </c>
      <c r="AL129" s="129">
        <v>0.31578947368421051</v>
      </c>
      <c r="AM129" s="123">
        <v>1.6400000000000001</v>
      </c>
      <c r="AN129" s="123">
        <v>0.53900000000000003</v>
      </c>
      <c r="AO129" s="123">
        <v>0</v>
      </c>
      <c r="AP129" s="123">
        <v>0</v>
      </c>
      <c r="AQ129" s="123">
        <v>0</v>
      </c>
      <c r="AR129" s="123">
        <v>0.53900000000000003</v>
      </c>
      <c r="AS129" s="123">
        <v>1.101</v>
      </c>
      <c r="AT129" s="129">
        <v>1</v>
      </c>
      <c r="AU129" s="129">
        <v>0.32865853658536587</v>
      </c>
      <c r="AV129" s="129">
        <v>0</v>
      </c>
      <c r="AW129" s="129">
        <v>0</v>
      </c>
      <c r="AX129" s="129">
        <v>0</v>
      </c>
      <c r="AY129" s="129">
        <v>0.32865853658536587</v>
      </c>
      <c r="AZ129" s="129">
        <v>0.67134146341463408</v>
      </c>
      <c r="BA129" s="117">
        <v>86.31578947368422</v>
      </c>
      <c r="BB129" s="117">
        <v>41.46153846153846</v>
      </c>
      <c r="BC129" s="117" t="s">
        <v>220</v>
      </c>
      <c r="BD129" s="117" t="s">
        <v>220</v>
      </c>
      <c r="BE129" s="117" t="s">
        <v>220</v>
      </c>
      <c r="BF129" s="117">
        <v>41.46153846153846</v>
      </c>
      <c r="BG129" s="117">
        <v>183.5</v>
      </c>
    </row>
    <row r="130" spans="1:59" x14ac:dyDescent="0.45">
      <c r="A130" s="3" t="s">
        <v>217</v>
      </c>
      <c r="B130" s="3" t="s">
        <v>159</v>
      </c>
      <c r="C130" s="3" t="s">
        <v>341</v>
      </c>
      <c r="D130" s="114">
        <v>4.1578947368421053</v>
      </c>
      <c r="E130" s="114">
        <v>6.8888888888888893</v>
      </c>
      <c r="F130" s="114">
        <v>11.5</v>
      </c>
      <c r="G130" s="114">
        <v>10</v>
      </c>
      <c r="H130" s="114">
        <v>12</v>
      </c>
      <c r="I130" s="114">
        <v>3.2</v>
      </c>
      <c r="J130" s="114">
        <v>1.7</v>
      </c>
      <c r="K130" s="117">
        <v>276.78947368421052</v>
      </c>
      <c r="L130" s="117">
        <v>215.11111111111111</v>
      </c>
      <c r="M130" s="117">
        <v>232.49999999999997</v>
      </c>
      <c r="N130" s="117">
        <v>429</v>
      </c>
      <c r="O130" s="117">
        <v>167</v>
      </c>
      <c r="P130" s="117">
        <v>201.2</v>
      </c>
      <c r="Q130" s="117">
        <v>332.3</v>
      </c>
      <c r="R130" s="120">
        <v>19</v>
      </c>
      <c r="S130" s="120">
        <v>9</v>
      </c>
      <c r="T130" s="120">
        <v>4</v>
      </c>
      <c r="U130" s="120">
        <v>1</v>
      </c>
      <c r="V130" s="120">
        <v>3</v>
      </c>
      <c r="W130" s="120">
        <v>5</v>
      </c>
      <c r="X130" s="120">
        <v>10</v>
      </c>
      <c r="Y130" s="120">
        <v>79</v>
      </c>
      <c r="Z130" s="120">
        <v>62</v>
      </c>
      <c r="AA130" s="120">
        <v>46</v>
      </c>
      <c r="AB130" s="120">
        <v>10</v>
      </c>
      <c r="AC130" s="120">
        <v>36</v>
      </c>
      <c r="AD130" s="120">
        <v>16</v>
      </c>
      <c r="AE130" s="120">
        <v>17</v>
      </c>
      <c r="AF130" s="129">
        <v>1</v>
      </c>
      <c r="AG130" s="129">
        <v>0.78481012658227844</v>
      </c>
      <c r="AH130" s="129">
        <v>0.58227848101265822</v>
      </c>
      <c r="AI130" s="129">
        <v>0.12658227848101267</v>
      </c>
      <c r="AJ130" s="129">
        <v>0.45569620253164556</v>
      </c>
      <c r="AK130" s="129">
        <v>0.20253164556962025</v>
      </c>
      <c r="AL130" s="129">
        <v>0.21518987341772153</v>
      </c>
      <c r="AM130" s="123">
        <v>5.2590000000000003</v>
      </c>
      <c r="AN130" s="123">
        <v>1.9359999999999999</v>
      </c>
      <c r="AO130" s="123">
        <v>0.92999999999999994</v>
      </c>
      <c r="AP130" s="123">
        <v>0.42899999999999999</v>
      </c>
      <c r="AQ130" s="123">
        <v>0.501</v>
      </c>
      <c r="AR130" s="123">
        <v>1.006</v>
      </c>
      <c r="AS130" s="123">
        <v>3.323</v>
      </c>
      <c r="AT130" s="129">
        <v>1</v>
      </c>
      <c r="AU130" s="129">
        <v>0.36813082335044683</v>
      </c>
      <c r="AV130" s="129">
        <v>0.17683970336565885</v>
      </c>
      <c r="AW130" s="129">
        <v>8.1574443810610381E-2</v>
      </c>
      <c r="AX130" s="129">
        <v>9.5265259555048484E-2</v>
      </c>
      <c r="AY130" s="129">
        <v>0.19129111998478798</v>
      </c>
      <c r="AZ130" s="129">
        <v>0.63186917664955311</v>
      </c>
      <c r="BA130" s="117">
        <v>66.569620253164558</v>
      </c>
      <c r="BB130" s="117">
        <v>31.225806451612904</v>
      </c>
      <c r="BC130" s="117">
        <v>20.217391304347824</v>
      </c>
      <c r="BD130" s="117">
        <v>42.9</v>
      </c>
      <c r="BE130" s="117">
        <v>13.916666666666666</v>
      </c>
      <c r="BF130" s="117">
        <v>62.875</v>
      </c>
      <c r="BG130" s="117">
        <v>195.47058823529412</v>
      </c>
    </row>
    <row r="131" spans="1:59" x14ac:dyDescent="0.45">
      <c r="A131" s="3" t="s">
        <v>217</v>
      </c>
      <c r="B131" s="3" t="s">
        <v>159</v>
      </c>
      <c r="C131" s="3" t="s">
        <v>342</v>
      </c>
      <c r="D131" s="114">
        <v>2.25</v>
      </c>
      <c r="E131" s="114">
        <v>3.5</v>
      </c>
      <c r="F131" s="114" t="s">
        <v>220</v>
      </c>
      <c r="G131" s="114" t="s">
        <v>220</v>
      </c>
      <c r="H131" s="114" t="s">
        <v>220</v>
      </c>
      <c r="I131" s="114">
        <v>3.5</v>
      </c>
      <c r="J131" s="114">
        <v>1</v>
      </c>
      <c r="K131" s="117">
        <v>148.75</v>
      </c>
      <c r="L131" s="117">
        <v>180.5</v>
      </c>
      <c r="M131" s="117" t="s">
        <v>220</v>
      </c>
      <c r="N131" s="117" t="s">
        <v>220</v>
      </c>
      <c r="O131" s="117" t="s">
        <v>220</v>
      </c>
      <c r="P131" s="117">
        <v>180.5</v>
      </c>
      <c r="Q131" s="117">
        <v>117</v>
      </c>
      <c r="R131" s="120">
        <v>4</v>
      </c>
      <c r="S131" s="120">
        <v>2</v>
      </c>
      <c r="T131" s="120">
        <v>0</v>
      </c>
      <c r="U131" s="120">
        <v>0</v>
      </c>
      <c r="V131" s="120">
        <v>0</v>
      </c>
      <c r="W131" s="120">
        <v>2</v>
      </c>
      <c r="X131" s="120">
        <v>2</v>
      </c>
      <c r="Y131" s="120">
        <v>9</v>
      </c>
      <c r="Z131" s="120">
        <v>7</v>
      </c>
      <c r="AA131" s="120">
        <v>0</v>
      </c>
      <c r="AB131" s="120">
        <v>0</v>
      </c>
      <c r="AC131" s="120">
        <v>0</v>
      </c>
      <c r="AD131" s="120">
        <v>7</v>
      </c>
      <c r="AE131" s="120">
        <v>2</v>
      </c>
      <c r="AF131" s="129">
        <v>1</v>
      </c>
      <c r="AG131" s="129">
        <v>0.77777777777777779</v>
      </c>
      <c r="AH131" s="129">
        <v>0</v>
      </c>
      <c r="AI131" s="129">
        <v>0</v>
      </c>
      <c r="AJ131" s="129">
        <v>0</v>
      </c>
      <c r="AK131" s="129">
        <v>0.77777777777777779</v>
      </c>
      <c r="AL131" s="129">
        <v>0.22222222222222221</v>
      </c>
      <c r="AM131" s="123">
        <v>0.59499999999999997</v>
      </c>
      <c r="AN131" s="123">
        <v>0.36099999999999999</v>
      </c>
      <c r="AO131" s="123">
        <v>0</v>
      </c>
      <c r="AP131" s="123">
        <v>0</v>
      </c>
      <c r="AQ131" s="123">
        <v>0</v>
      </c>
      <c r="AR131" s="123">
        <v>0.36099999999999999</v>
      </c>
      <c r="AS131" s="123">
        <v>0.23400000000000001</v>
      </c>
      <c r="AT131" s="129">
        <v>1</v>
      </c>
      <c r="AU131" s="129">
        <v>0.60672268907563021</v>
      </c>
      <c r="AV131" s="129">
        <v>0</v>
      </c>
      <c r="AW131" s="129">
        <v>0</v>
      </c>
      <c r="AX131" s="129">
        <v>0</v>
      </c>
      <c r="AY131" s="129">
        <v>0.60672268907563021</v>
      </c>
      <c r="AZ131" s="129">
        <v>0.39327731092436979</v>
      </c>
      <c r="BA131" s="117">
        <v>66.111111111111114</v>
      </c>
      <c r="BB131" s="117">
        <v>51.571428571428569</v>
      </c>
      <c r="BC131" s="117" t="s">
        <v>220</v>
      </c>
      <c r="BD131" s="117" t="s">
        <v>220</v>
      </c>
      <c r="BE131" s="117" t="s">
        <v>220</v>
      </c>
      <c r="BF131" s="117">
        <v>51.571428571428569</v>
      </c>
      <c r="BG131" s="117">
        <v>117</v>
      </c>
    </row>
    <row r="132" spans="1:59" x14ac:dyDescent="0.45">
      <c r="A132" s="3" t="s">
        <v>217</v>
      </c>
      <c r="B132" s="3" t="s">
        <v>159</v>
      </c>
      <c r="C132" s="3" t="s">
        <v>343</v>
      </c>
      <c r="D132" s="114">
        <v>0.5</v>
      </c>
      <c r="E132" s="114">
        <v>0.5</v>
      </c>
      <c r="F132" s="114" t="s">
        <v>220</v>
      </c>
      <c r="G132" s="114" t="s">
        <v>220</v>
      </c>
      <c r="H132" s="114" t="s">
        <v>220</v>
      </c>
      <c r="I132" s="114">
        <v>0.5</v>
      </c>
      <c r="J132" s="114" t="s">
        <v>220</v>
      </c>
      <c r="K132" s="117">
        <v>59.5</v>
      </c>
      <c r="L132" s="117">
        <v>59.5</v>
      </c>
      <c r="M132" s="117" t="s">
        <v>220</v>
      </c>
      <c r="N132" s="117" t="s">
        <v>220</v>
      </c>
      <c r="O132" s="117" t="s">
        <v>220</v>
      </c>
      <c r="P132" s="117">
        <v>59.5</v>
      </c>
      <c r="Q132" s="117" t="s">
        <v>220</v>
      </c>
      <c r="R132" s="120">
        <v>2</v>
      </c>
      <c r="S132" s="120">
        <v>2</v>
      </c>
      <c r="T132" s="120">
        <v>0</v>
      </c>
      <c r="U132" s="120">
        <v>0</v>
      </c>
      <c r="V132" s="120">
        <v>0</v>
      </c>
      <c r="W132" s="120">
        <v>2</v>
      </c>
      <c r="X132" s="120">
        <v>0</v>
      </c>
      <c r="Y132" s="120">
        <v>1</v>
      </c>
      <c r="Z132" s="120">
        <v>1</v>
      </c>
      <c r="AA132" s="120">
        <v>0</v>
      </c>
      <c r="AB132" s="120">
        <v>0</v>
      </c>
      <c r="AC132" s="120">
        <v>0</v>
      </c>
      <c r="AD132" s="120">
        <v>1</v>
      </c>
      <c r="AE132" s="120">
        <v>0</v>
      </c>
      <c r="AF132" s="129">
        <v>1</v>
      </c>
      <c r="AG132" s="129">
        <v>1</v>
      </c>
      <c r="AH132" s="129">
        <v>0</v>
      </c>
      <c r="AI132" s="129">
        <v>0</v>
      </c>
      <c r="AJ132" s="129">
        <v>0</v>
      </c>
      <c r="AK132" s="129">
        <v>1</v>
      </c>
      <c r="AL132" s="129">
        <v>0</v>
      </c>
      <c r="AM132" s="123">
        <v>0.11899999999999999</v>
      </c>
      <c r="AN132" s="123">
        <v>0.11899999999999999</v>
      </c>
      <c r="AO132" s="123">
        <v>0</v>
      </c>
      <c r="AP132" s="123">
        <v>0</v>
      </c>
      <c r="AQ132" s="123">
        <v>0</v>
      </c>
      <c r="AR132" s="123">
        <v>0.11899999999999999</v>
      </c>
      <c r="AS132" s="123">
        <v>0</v>
      </c>
      <c r="AT132" s="129">
        <v>1</v>
      </c>
      <c r="AU132" s="129">
        <v>1</v>
      </c>
      <c r="AV132" s="129">
        <v>0</v>
      </c>
      <c r="AW132" s="129">
        <v>0</v>
      </c>
      <c r="AX132" s="129">
        <v>0</v>
      </c>
      <c r="AY132" s="129">
        <v>1</v>
      </c>
      <c r="AZ132" s="129">
        <v>0</v>
      </c>
      <c r="BA132" s="117">
        <v>119</v>
      </c>
      <c r="BB132" s="117">
        <v>119</v>
      </c>
      <c r="BC132" s="117" t="s">
        <v>220</v>
      </c>
      <c r="BD132" s="117" t="s">
        <v>220</v>
      </c>
      <c r="BE132" s="117" t="s">
        <v>220</v>
      </c>
      <c r="BF132" s="117">
        <v>119</v>
      </c>
      <c r="BG132" s="117" t="s">
        <v>220</v>
      </c>
    </row>
    <row r="133" spans="1:59" x14ac:dyDescent="0.45">
      <c r="A133" s="2" t="s">
        <v>215</v>
      </c>
      <c r="B133" s="2" t="s">
        <v>160</v>
      </c>
      <c r="C133" s="2" t="s">
        <v>344</v>
      </c>
      <c r="D133" s="113">
        <v>4.6875</v>
      </c>
      <c r="E133" s="113">
        <v>7</v>
      </c>
      <c r="F133" s="113">
        <v>7.7142857142857144</v>
      </c>
      <c r="G133" s="113">
        <v>13</v>
      </c>
      <c r="H133" s="113">
        <v>5.6</v>
      </c>
      <c r="I133" s="113">
        <v>4.5</v>
      </c>
      <c r="J133" s="113">
        <v>1.7142857142857142</v>
      </c>
      <c r="K133" s="116">
        <v>353.0625</v>
      </c>
      <c r="L133" s="116">
        <v>358.33333333333326</v>
      </c>
      <c r="M133" s="116">
        <v>429.28571428571428</v>
      </c>
      <c r="N133" s="116">
        <v>334</v>
      </c>
      <c r="O133" s="116">
        <v>467.4</v>
      </c>
      <c r="P133" s="116">
        <v>110</v>
      </c>
      <c r="Q133" s="116">
        <v>346.28571428571428</v>
      </c>
      <c r="R133" s="119">
        <v>16</v>
      </c>
      <c r="S133" s="119">
        <v>9</v>
      </c>
      <c r="T133" s="119">
        <v>7</v>
      </c>
      <c r="U133" s="119">
        <v>2</v>
      </c>
      <c r="V133" s="119">
        <v>5</v>
      </c>
      <c r="W133" s="119">
        <v>2</v>
      </c>
      <c r="X133" s="119">
        <v>7</v>
      </c>
      <c r="Y133" s="119">
        <v>75</v>
      </c>
      <c r="Z133" s="119">
        <v>63</v>
      </c>
      <c r="AA133" s="119">
        <v>54</v>
      </c>
      <c r="AB133" s="119">
        <v>26</v>
      </c>
      <c r="AC133" s="119">
        <v>28</v>
      </c>
      <c r="AD133" s="119">
        <v>9</v>
      </c>
      <c r="AE133" s="119">
        <v>12</v>
      </c>
      <c r="AF133" s="128">
        <v>1</v>
      </c>
      <c r="AG133" s="128">
        <v>0.84</v>
      </c>
      <c r="AH133" s="128">
        <v>0.72</v>
      </c>
      <c r="AI133" s="128">
        <v>0.34666666666666668</v>
      </c>
      <c r="AJ133" s="128">
        <v>0.37333333333333335</v>
      </c>
      <c r="AK133" s="128">
        <v>0.12</v>
      </c>
      <c r="AL133" s="128">
        <v>0.16</v>
      </c>
      <c r="AM133" s="122">
        <v>5.649</v>
      </c>
      <c r="AN133" s="122">
        <v>3.2249999999999996</v>
      </c>
      <c r="AO133" s="122">
        <v>3.0049999999999999</v>
      </c>
      <c r="AP133" s="122">
        <v>0.66800000000000004</v>
      </c>
      <c r="AQ133" s="122">
        <v>2.3370000000000002</v>
      </c>
      <c r="AR133" s="122">
        <v>0.22</v>
      </c>
      <c r="AS133" s="122">
        <v>2.4239999999999999</v>
      </c>
      <c r="AT133" s="128">
        <v>1</v>
      </c>
      <c r="AU133" s="128">
        <v>0.57089750398300576</v>
      </c>
      <c r="AV133" s="128">
        <v>0.53195255797486274</v>
      </c>
      <c r="AW133" s="128">
        <v>0.11825101787927067</v>
      </c>
      <c r="AX133" s="128">
        <v>0.41370154009559218</v>
      </c>
      <c r="AY133" s="128">
        <v>3.8944946008143036E-2</v>
      </c>
      <c r="AZ133" s="128">
        <v>0.42910249601699413</v>
      </c>
      <c r="BA133" s="116">
        <v>75.319999999999993</v>
      </c>
      <c r="BB133" s="116">
        <v>51.190476190476183</v>
      </c>
      <c r="BC133" s="116">
        <v>55.648148148148145</v>
      </c>
      <c r="BD133" s="116">
        <v>25.692307692307693</v>
      </c>
      <c r="BE133" s="116">
        <v>83.464285714285708</v>
      </c>
      <c r="BF133" s="116">
        <v>24.444444444444443</v>
      </c>
      <c r="BG133" s="116">
        <v>202</v>
      </c>
    </row>
    <row r="134" spans="1:59" x14ac:dyDescent="0.45">
      <c r="A134" s="3" t="s">
        <v>217</v>
      </c>
      <c r="B134" s="3" t="s">
        <v>160</v>
      </c>
      <c r="C134" s="3" t="s">
        <v>345</v>
      </c>
      <c r="D134" s="114">
        <v>5.0769230769230766</v>
      </c>
      <c r="E134" s="114">
        <v>7.8571428571428568</v>
      </c>
      <c r="F134" s="114">
        <v>9.1999999999999993</v>
      </c>
      <c r="G134" s="114">
        <v>13</v>
      </c>
      <c r="H134" s="114">
        <v>6.666666666666667</v>
      </c>
      <c r="I134" s="114">
        <v>4.5</v>
      </c>
      <c r="J134" s="114">
        <v>1.8333333333333333</v>
      </c>
      <c r="K134" s="117">
        <v>368.84615384615387</v>
      </c>
      <c r="L134" s="117">
        <v>381.14285714285705</v>
      </c>
      <c r="M134" s="117">
        <v>489.6</v>
      </c>
      <c r="N134" s="117">
        <v>334</v>
      </c>
      <c r="O134" s="117">
        <v>593.33333333333337</v>
      </c>
      <c r="P134" s="117">
        <v>110</v>
      </c>
      <c r="Q134" s="117">
        <v>354.5</v>
      </c>
      <c r="R134" s="120">
        <v>13</v>
      </c>
      <c r="S134" s="120">
        <v>7</v>
      </c>
      <c r="T134" s="120">
        <v>5</v>
      </c>
      <c r="U134" s="120">
        <v>2</v>
      </c>
      <c r="V134" s="120">
        <v>3</v>
      </c>
      <c r="W134" s="120">
        <v>2</v>
      </c>
      <c r="X134" s="120">
        <v>6</v>
      </c>
      <c r="Y134" s="120">
        <v>66</v>
      </c>
      <c r="Z134" s="120">
        <v>55</v>
      </c>
      <c r="AA134" s="120">
        <v>46</v>
      </c>
      <c r="AB134" s="120">
        <v>26</v>
      </c>
      <c r="AC134" s="120">
        <v>20</v>
      </c>
      <c r="AD134" s="120">
        <v>9</v>
      </c>
      <c r="AE134" s="120">
        <v>11</v>
      </c>
      <c r="AF134" s="129">
        <v>1</v>
      </c>
      <c r="AG134" s="129">
        <v>0.83333333333333337</v>
      </c>
      <c r="AH134" s="129">
        <v>0.69696969696969702</v>
      </c>
      <c r="AI134" s="129">
        <v>0.39393939393939392</v>
      </c>
      <c r="AJ134" s="129">
        <v>0.30303030303030304</v>
      </c>
      <c r="AK134" s="129">
        <v>0.13636363636363635</v>
      </c>
      <c r="AL134" s="129">
        <v>0.16666666666666666</v>
      </c>
      <c r="AM134" s="123">
        <v>4.7949999999999999</v>
      </c>
      <c r="AN134" s="123">
        <v>2.6679999999999997</v>
      </c>
      <c r="AO134" s="123">
        <v>2.448</v>
      </c>
      <c r="AP134" s="123">
        <v>0.66800000000000004</v>
      </c>
      <c r="AQ134" s="123">
        <v>1.78</v>
      </c>
      <c r="AR134" s="123">
        <v>0.22</v>
      </c>
      <c r="AS134" s="123">
        <v>2.1269999999999998</v>
      </c>
      <c r="AT134" s="129">
        <v>1</v>
      </c>
      <c r="AU134" s="129">
        <v>0.55641293013555781</v>
      </c>
      <c r="AV134" s="129">
        <v>0.5105318039624609</v>
      </c>
      <c r="AW134" s="129">
        <v>0.13931178310740355</v>
      </c>
      <c r="AX134" s="129">
        <v>0.37122002085505734</v>
      </c>
      <c r="AY134" s="129">
        <v>4.5881126173096975E-2</v>
      </c>
      <c r="AZ134" s="129">
        <v>0.44358706986444207</v>
      </c>
      <c r="BA134" s="117">
        <v>72.651515151515156</v>
      </c>
      <c r="BB134" s="117">
        <v>48.509090909090901</v>
      </c>
      <c r="BC134" s="117">
        <v>53.217391304347828</v>
      </c>
      <c r="BD134" s="117">
        <v>25.692307692307693</v>
      </c>
      <c r="BE134" s="117">
        <v>89</v>
      </c>
      <c r="BF134" s="117">
        <v>24.444444444444443</v>
      </c>
      <c r="BG134" s="117">
        <v>193.36363636363637</v>
      </c>
    </row>
    <row r="135" spans="1:59" x14ac:dyDescent="0.45">
      <c r="A135" s="3" t="s">
        <v>217</v>
      </c>
      <c r="B135" s="3" t="s">
        <v>160</v>
      </c>
      <c r="C135" s="3" t="s">
        <v>346</v>
      </c>
      <c r="D135" s="114">
        <v>3</v>
      </c>
      <c r="E135" s="114">
        <v>4</v>
      </c>
      <c r="F135" s="114">
        <v>4</v>
      </c>
      <c r="G135" s="114" t="s">
        <v>220</v>
      </c>
      <c r="H135" s="114">
        <v>4</v>
      </c>
      <c r="I135" s="114" t="s">
        <v>220</v>
      </c>
      <c r="J135" s="114">
        <v>1</v>
      </c>
      <c r="K135" s="117">
        <v>284.66666666666669</v>
      </c>
      <c r="L135" s="117">
        <v>278.5</v>
      </c>
      <c r="M135" s="117">
        <v>278.5</v>
      </c>
      <c r="N135" s="117" t="s">
        <v>220</v>
      </c>
      <c r="O135" s="117">
        <v>278.5</v>
      </c>
      <c r="P135" s="117" t="s">
        <v>220</v>
      </c>
      <c r="Q135" s="117">
        <v>297</v>
      </c>
      <c r="R135" s="120">
        <v>3</v>
      </c>
      <c r="S135" s="120">
        <v>2</v>
      </c>
      <c r="T135" s="120">
        <v>2</v>
      </c>
      <c r="U135" s="120">
        <v>0</v>
      </c>
      <c r="V135" s="120">
        <v>2</v>
      </c>
      <c r="W135" s="120">
        <v>0</v>
      </c>
      <c r="X135" s="120">
        <v>1</v>
      </c>
      <c r="Y135" s="120">
        <v>9</v>
      </c>
      <c r="Z135" s="120">
        <v>8</v>
      </c>
      <c r="AA135" s="120">
        <v>8</v>
      </c>
      <c r="AB135" s="120">
        <v>0</v>
      </c>
      <c r="AC135" s="120">
        <v>8</v>
      </c>
      <c r="AD135" s="120">
        <v>0</v>
      </c>
      <c r="AE135" s="120">
        <v>1</v>
      </c>
      <c r="AF135" s="129">
        <v>1</v>
      </c>
      <c r="AG135" s="129">
        <v>0.88888888888888884</v>
      </c>
      <c r="AH135" s="129">
        <v>0.88888888888888884</v>
      </c>
      <c r="AI135" s="129">
        <v>0</v>
      </c>
      <c r="AJ135" s="129">
        <v>0.88888888888888884</v>
      </c>
      <c r="AK135" s="129">
        <v>0</v>
      </c>
      <c r="AL135" s="129">
        <v>0.1111111111111111</v>
      </c>
      <c r="AM135" s="123">
        <v>0.85400000000000009</v>
      </c>
      <c r="AN135" s="123">
        <v>0.55700000000000005</v>
      </c>
      <c r="AO135" s="123">
        <v>0.55700000000000005</v>
      </c>
      <c r="AP135" s="123">
        <v>0</v>
      </c>
      <c r="AQ135" s="123">
        <v>0.55700000000000005</v>
      </c>
      <c r="AR135" s="123">
        <v>0</v>
      </c>
      <c r="AS135" s="123">
        <v>0.29699999999999999</v>
      </c>
      <c r="AT135" s="129">
        <v>1</v>
      </c>
      <c r="AU135" s="129">
        <v>0.65222482435597184</v>
      </c>
      <c r="AV135" s="129">
        <v>0.65222482435597184</v>
      </c>
      <c r="AW135" s="129">
        <v>0</v>
      </c>
      <c r="AX135" s="129">
        <v>0.65222482435597184</v>
      </c>
      <c r="AY135" s="129">
        <v>0</v>
      </c>
      <c r="AZ135" s="129">
        <v>0.34777517564402805</v>
      </c>
      <c r="BA135" s="117">
        <v>94.8888888888889</v>
      </c>
      <c r="BB135" s="117">
        <v>69.625</v>
      </c>
      <c r="BC135" s="117">
        <v>69.625</v>
      </c>
      <c r="BD135" s="117" t="s">
        <v>220</v>
      </c>
      <c r="BE135" s="117">
        <v>69.625</v>
      </c>
      <c r="BF135" s="117" t="s">
        <v>220</v>
      </c>
      <c r="BG135" s="117">
        <v>297</v>
      </c>
    </row>
    <row r="136" spans="1:59" x14ac:dyDescent="0.45">
      <c r="A136" s="2" t="s">
        <v>215</v>
      </c>
      <c r="B136" s="2" t="s">
        <v>161</v>
      </c>
      <c r="C136" s="2" t="s">
        <v>347</v>
      </c>
      <c r="D136" s="113">
        <v>4.9375</v>
      </c>
      <c r="E136" s="113">
        <v>8.7142857142857135</v>
      </c>
      <c r="F136" s="113">
        <v>8.8333333333333339</v>
      </c>
      <c r="G136" s="113">
        <v>15</v>
      </c>
      <c r="H136" s="113">
        <v>7.6</v>
      </c>
      <c r="I136" s="113">
        <v>8</v>
      </c>
      <c r="J136" s="113">
        <v>2</v>
      </c>
      <c r="K136" s="116">
        <v>318.9375</v>
      </c>
      <c r="L136" s="116">
        <v>408.85714285714278</v>
      </c>
      <c r="M136" s="116">
        <v>449.16666666666669</v>
      </c>
      <c r="N136" s="116">
        <v>733</v>
      </c>
      <c r="O136" s="116">
        <v>392.4</v>
      </c>
      <c r="P136" s="116">
        <v>167</v>
      </c>
      <c r="Q136" s="116">
        <v>249</v>
      </c>
      <c r="R136" s="119">
        <v>16</v>
      </c>
      <c r="S136" s="119">
        <v>7</v>
      </c>
      <c r="T136" s="119">
        <v>6</v>
      </c>
      <c r="U136" s="119">
        <v>1</v>
      </c>
      <c r="V136" s="119">
        <v>5</v>
      </c>
      <c r="W136" s="119">
        <v>1</v>
      </c>
      <c r="X136" s="119">
        <v>9</v>
      </c>
      <c r="Y136" s="119">
        <v>79</v>
      </c>
      <c r="Z136" s="119">
        <v>61</v>
      </c>
      <c r="AA136" s="119">
        <v>53</v>
      </c>
      <c r="AB136" s="119">
        <v>15</v>
      </c>
      <c r="AC136" s="119">
        <v>38</v>
      </c>
      <c r="AD136" s="119">
        <v>8</v>
      </c>
      <c r="AE136" s="119">
        <v>18</v>
      </c>
      <c r="AF136" s="128">
        <v>1</v>
      </c>
      <c r="AG136" s="128">
        <v>0.77215189873417722</v>
      </c>
      <c r="AH136" s="128">
        <v>0.67088607594936711</v>
      </c>
      <c r="AI136" s="128">
        <v>0.189873417721519</v>
      </c>
      <c r="AJ136" s="128">
        <v>0.48101265822784811</v>
      </c>
      <c r="AK136" s="128">
        <v>0.10126582278481013</v>
      </c>
      <c r="AL136" s="128">
        <v>0.22784810126582278</v>
      </c>
      <c r="AM136" s="122">
        <v>5.1029999999999998</v>
      </c>
      <c r="AN136" s="122">
        <v>2.8619999999999997</v>
      </c>
      <c r="AO136" s="122">
        <v>2.6949999999999998</v>
      </c>
      <c r="AP136" s="122">
        <v>0.73299999999999998</v>
      </c>
      <c r="AQ136" s="122">
        <v>1.962</v>
      </c>
      <c r="AR136" s="122">
        <v>0.16700000000000001</v>
      </c>
      <c r="AS136" s="122">
        <v>2.2410000000000001</v>
      </c>
      <c r="AT136" s="128">
        <v>1</v>
      </c>
      <c r="AU136" s="128">
        <v>0.56084656084656082</v>
      </c>
      <c r="AV136" s="128">
        <v>0.52812071330589849</v>
      </c>
      <c r="AW136" s="128">
        <v>0.14364099549284734</v>
      </c>
      <c r="AX136" s="128">
        <v>0.38447971781305118</v>
      </c>
      <c r="AY136" s="128">
        <v>3.2725847540662358E-2</v>
      </c>
      <c r="AZ136" s="128">
        <v>0.43915343915343918</v>
      </c>
      <c r="BA136" s="116">
        <v>64.594936708860757</v>
      </c>
      <c r="BB136" s="116">
        <v>46.918032786885242</v>
      </c>
      <c r="BC136" s="116">
        <v>50.849056603773583</v>
      </c>
      <c r="BD136" s="116">
        <v>48.866666666666667</v>
      </c>
      <c r="BE136" s="116">
        <v>51.631578947368418</v>
      </c>
      <c r="BF136" s="116">
        <v>20.875</v>
      </c>
      <c r="BG136" s="116">
        <v>124.5</v>
      </c>
    </row>
    <row r="137" spans="1:59" x14ac:dyDescent="0.45">
      <c r="A137" s="3" t="s">
        <v>217</v>
      </c>
      <c r="B137" s="3" t="s">
        <v>161</v>
      </c>
      <c r="C137" s="3" t="s">
        <v>348</v>
      </c>
      <c r="D137" s="114">
        <v>4.9285714285714288</v>
      </c>
      <c r="E137" s="114">
        <v>10.199999999999999</v>
      </c>
      <c r="F137" s="114">
        <v>10.75</v>
      </c>
      <c r="G137" s="114">
        <v>15</v>
      </c>
      <c r="H137" s="114">
        <v>9.3333333333333339</v>
      </c>
      <c r="I137" s="114">
        <v>8</v>
      </c>
      <c r="J137" s="114">
        <v>2</v>
      </c>
      <c r="K137" s="117">
        <v>309.5</v>
      </c>
      <c r="L137" s="117">
        <v>418.39999999999992</v>
      </c>
      <c r="M137" s="117">
        <v>481.24999999999994</v>
      </c>
      <c r="N137" s="117">
        <v>733</v>
      </c>
      <c r="O137" s="117">
        <v>397.33333333333331</v>
      </c>
      <c r="P137" s="117">
        <v>167</v>
      </c>
      <c r="Q137" s="117">
        <v>249</v>
      </c>
      <c r="R137" s="120">
        <v>14</v>
      </c>
      <c r="S137" s="120">
        <v>5</v>
      </c>
      <c r="T137" s="120">
        <v>4</v>
      </c>
      <c r="U137" s="120">
        <v>1</v>
      </c>
      <c r="V137" s="120">
        <v>3</v>
      </c>
      <c r="W137" s="120">
        <v>1</v>
      </c>
      <c r="X137" s="120">
        <v>9</v>
      </c>
      <c r="Y137" s="120">
        <v>69</v>
      </c>
      <c r="Z137" s="120">
        <v>51</v>
      </c>
      <c r="AA137" s="120">
        <v>43</v>
      </c>
      <c r="AB137" s="120">
        <v>15</v>
      </c>
      <c r="AC137" s="120">
        <v>28</v>
      </c>
      <c r="AD137" s="120">
        <v>8</v>
      </c>
      <c r="AE137" s="120">
        <v>18</v>
      </c>
      <c r="AF137" s="129">
        <v>1</v>
      </c>
      <c r="AG137" s="129">
        <v>0.73913043478260865</v>
      </c>
      <c r="AH137" s="129">
        <v>0.62318840579710144</v>
      </c>
      <c r="AI137" s="129">
        <v>0.21739130434782608</v>
      </c>
      <c r="AJ137" s="129">
        <v>0.40579710144927539</v>
      </c>
      <c r="AK137" s="129">
        <v>0.11594202898550725</v>
      </c>
      <c r="AL137" s="129">
        <v>0.2608695652173913</v>
      </c>
      <c r="AM137" s="123">
        <v>4.3330000000000002</v>
      </c>
      <c r="AN137" s="123">
        <v>2.0919999999999996</v>
      </c>
      <c r="AO137" s="123">
        <v>1.9249999999999998</v>
      </c>
      <c r="AP137" s="123">
        <v>0.73299999999999998</v>
      </c>
      <c r="AQ137" s="123">
        <v>1.1919999999999999</v>
      </c>
      <c r="AR137" s="123">
        <v>0.16700000000000001</v>
      </c>
      <c r="AS137" s="123">
        <v>2.2410000000000001</v>
      </c>
      <c r="AT137" s="129">
        <v>1</v>
      </c>
      <c r="AU137" s="129">
        <v>0.48280636972074764</v>
      </c>
      <c r="AV137" s="129">
        <v>0.44426494345718898</v>
      </c>
      <c r="AW137" s="129">
        <v>0.16916685898915301</v>
      </c>
      <c r="AX137" s="129">
        <v>0.27509808446803596</v>
      </c>
      <c r="AY137" s="129">
        <v>3.8541426263558734E-2</v>
      </c>
      <c r="AZ137" s="129">
        <v>0.51719363027925225</v>
      </c>
      <c r="BA137" s="117">
        <v>62.79710144927536</v>
      </c>
      <c r="BB137" s="117">
        <v>41.019607843137244</v>
      </c>
      <c r="BC137" s="117">
        <v>44.767441860465112</v>
      </c>
      <c r="BD137" s="117">
        <v>48.866666666666667</v>
      </c>
      <c r="BE137" s="117">
        <v>42.571428571428569</v>
      </c>
      <c r="BF137" s="117">
        <v>20.875</v>
      </c>
      <c r="BG137" s="117">
        <v>124.5</v>
      </c>
    </row>
    <row r="138" spans="1:59" x14ac:dyDescent="0.45">
      <c r="A138" s="3" t="s">
        <v>217</v>
      </c>
      <c r="B138" s="3" t="s">
        <v>161</v>
      </c>
      <c r="C138" s="3" t="s">
        <v>349</v>
      </c>
      <c r="D138" s="114">
        <v>5</v>
      </c>
      <c r="E138" s="114">
        <v>5</v>
      </c>
      <c r="F138" s="114">
        <v>5</v>
      </c>
      <c r="G138" s="114" t="s">
        <v>220</v>
      </c>
      <c r="H138" s="114">
        <v>5</v>
      </c>
      <c r="I138" s="114" t="s">
        <v>220</v>
      </c>
      <c r="J138" s="114" t="s">
        <v>220</v>
      </c>
      <c r="K138" s="117">
        <v>385</v>
      </c>
      <c r="L138" s="117">
        <v>385</v>
      </c>
      <c r="M138" s="117">
        <v>385</v>
      </c>
      <c r="N138" s="117" t="s">
        <v>220</v>
      </c>
      <c r="O138" s="117">
        <v>385</v>
      </c>
      <c r="P138" s="117" t="s">
        <v>220</v>
      </c>
      <c r="Q138" s="117" t="s">
        <v>220</v>
      </c>
      <c r="R138" s="120">
        <v>2</v>
      </c>
      <c r="S138" s="120">
        <v>2</v>
      </c>
      <c r="T138" s="120">
        <v>2</v>
      </c>
      <c r="U138" s="120">
        <v>0</v>
      </c>
      <c r="V138" s="120">
        <v>2</v>
      </c>
      <c r="W138" s="120">
        <v>0</v>
      </c>
      <c r="X138" s="120">
        <v>0</v>
      </c>
      <c r="Y138" s="120">
        <v>10</v>
      </c>
      <c r="Z138" s="120">
        <v>10</v>
      </c>
      <c r="AA138" s="120">
        <v>10</v>
      </c>
      <c r="AB138" s="120">
        <v>0</v>
      </c>
      <c r="AC138" s="120">
        <v>10</v>
      </c>
      <c r="AD138" s="120">
        <v>0</v>
      </c>
      <c r="AE138" s="120">
        <v>0</v>
      </c>
      <c r="AF138" s="129">
        <v>1</v>
      </c>
      <c r="AG138" s="129">
        <v>1</v>
      </c>
      <c r="AH138" s="129">
        <v>1</v>
      </c>
      <c r="AI138" s="129">
        <v>0</v>
      </c>
      <c r="AJ138" s="129">
        <v>1</v>
      </c>
      <c r="AK138" s="129">
        <v>0</v>
      </c>
      <c r="AL138" s="129">
        <v>0</v>
      </c>
      <c r="AM138" s="123">
        <v>0.77</v>
      </c>
      <c r="AN138" s="123">
        <v>0.77</v>
      </c>
      <c r="AO138" s="123">
        <v>0.77</v>
      </c>
      <c r="AP138" s="123">
        <v>0</v>
      </c>
      <c r="AQ138" s="123">
        <v>0.77</v>
      </c>
      <c r="AR138" s="123">
        <v>0</v>
      </c>
      <c r="AS138" s="123">
        <v>0</v>
      </c>
      <c r="AT138" s="129">
        <v>1</v>
      </c>
      <c r="AU138" s="129">
        <v>1</v>
      </c>
      <c r="AV138" s="129">
        <v>1</v>
      </c>
      <c r="AW138" s="129">
        <v>0</v>
      </c>
      <c r="AX138" s="129">
        <v>1</v>
      </c>
      <c r="AY138" s="129">
        <v>0</v>
      </c>
      <c r="AZ138" s="129">
        <v>0</v>
      </c>
      <c r="BA138" s="117">
        <v>77</v>
      </c>
      <c r="BB138" s="117">
        <v>77</v>
      </c>
      <c r="BC138" s="117">
        <v>77</v>
      </c>
      <c r="BD138" s="117" t="s">
        <v>220</v>
      </c>
      <c r="BE138" s="117">
        <v>77</v>
      </c>
      <c r="BF138" s="117" t="s">
        <v>220</v>
      </c>
      <c r="BG138" s="117" t="s">
        <v>220</v>
      </c>
    </row>
    <row r="139" spans="1:59" x14ac:dyDescent="0.45">
      <c r="A139" s="2" t="s">
        <v>215</v>
      </c>
      <c r="B139" s="2" t="s">
        <v>162</v>
      </c>
      <c r="C139" s="2" t="s">
        <v>350</v>
      </c>
      <c r="D139" s="113">
        <v>4.9444444444444446</v>
      </c>
      <c r="E139" s="113">
        <v>6.708333333333333</v>
      </c>
      <c r="F139" s="113">
        <v>7.9</v>
      </c>
      <c r="G139" s="113">
        <v>8</v>
      </c>
      <c r="H139" s="113">
        <v>7.8888888888888893</v>
      </c>
      <c r="I139" s="113">
        <v>5.8571428571428568</v>
      </c>
      <c r="J139" s="113">
        <v>1.4166666666666667</v>
      </c>
      <c r="K139" s="116">
        <v>368.83333333333337</v>
      </c>
      <c r="L139" s="116">
        <v>391.04166666666674</v>
      </c>
      <c r="M139" s="116">
        <v>560.30000000000007</v>
      </c>
      <c r="N139" s="116">
        <v>295</v>
      </c>
      <c r="O139" s="116">
        <v>589.77777777777783</v>
      </c>
      <c r="P139" s="116">
        <v>270.14285714285717</v>
      </c>
      <c r="Q139" s="116">
        <v>324.41666666666669</v>
      </c>
      <c r="R139" s="119">
        <v>36</v>
      </c>
      <c r="S139" s="119">
        <v>24</v>
      </c>
      <c r="T139" s="119">
        <v>10</v>
      </c>
      <c r="U139" s="119">
        <v>1</v>
      </c>
      <c r="V139" s="119">
        <v>9</v>
      </c>
      <c r="W139" s="119">
        <v>14</v>
      </c>
      <c r="X139" s="119">
        <v>12</v>
      </c>
      <c r="Y139" s="119">
        <v>178</v>
      </c>
      <c r="Z139" s="119">
        <v>161</v>
      </c>
      <c r="AA139" s="119">
        <v>79</v>
      </c>
      <c r="AB139" s="119">
        <v>8</v>
      </c>
      <c r="AC139" s="119">
        <v>71</v>
      </c>
      <c r="AD139" s="119">
        <v>82</v>
      </c>
      <c r="AE139" s="119">
        <v>17</v>
      </c>
      <c r="AF139" s="128">
        <v>1</v>
      </c>
      <c r="AG139" s="128">
        <v>0.9044943820224719</v>
      </c>
      <c r="AH139" s="128">
        <v>0.4438202247191011</v>
      </c>
      <c r="AI139" s="128">
        <v>4.49438202247191E-2</v>
      </c>
      <c r="AJ139" s="128">
        <v>0.398876404494382</v>
      </c>
      <c r="AK139" s="128">
        <v>0.4606741573033708</v>
      </c>
      <c r="AL139" s="128">
        <v>9.5505617977528087E-2</v>
      </c>
      <c r="AM139" s="122">
        <v>13.278000000000002</v>
      </c>
      <c r="AN139" s="122">
        <v>9.3850000000000016</v>
      </c>
      <c r="AO139" s="122">
        <v>5.6030000000000006</v>
      </c>
      <c r="AP139" s="122">
        <v>0.29499999999999998</v>
      </c>
      <c r="AQ139" s="122">
        <v>5.3080000000000007</v>
      </c>
      <c r="AR139" s="122">
        <v>3.782</v>
      </c>
      <c r="AS139" s="122">
        <v>3.8929999999999998</v>
      </c>
      <c r="AT139" s="128">
        <v>1</v>
      </c>
      <c r="AU139" s="128">
        <v>0.70680825425515892</v>
      </c>
      <c r="AV139" s="128">
        <v>0.42197620123512575</v>
      </c>
      <c r="AW139" s="128">
        <v>2.2217201385750861E-2</v>
      </c>
      <c r="AX139" s="128">
        <v>0.39975899984937491</v>
      </c>
      <c r="AY139" s="128">
        <v>0.28483205302003312</v>
      </c>
      <c r="AZ139" s="128">
        <v>0.29319174574484103</v>
      </c>
      <c r="BA139" s="116">
        <v>74.595505617977537</v>
      </c>
      <c r="BB139" s="116">
        <v>58.291925465838517</v>
      </c>
      <c r="BC139" s="116">
        <v>70.924050632911403</v>
      </c>
      <c r="BD139" s="116">
        <v>36.875</v>
      </c>
      <c r="BE139" s="116">
        <v>74.76056338028171</v>
      </c>
      <c r="BF139" s="116">
        <v>46.121951219512198</v>
      </c>
      <c r="BG139" s="116">
        <v>229</v>
      </c>
    </row>
    <row r="140" spans="1:59" x14ac:dyDescent="0.45">
      <c r="A140" s="3" t="s">
        <v>217</v>
      </c>
      <c r="B140" s="3" t="s">
        <v>162</v>
      </c>
      <c r="C140" s="3" t="s">
        <v>351</v>
      </c>
      <c r="D140" s="114">
        <v>4.8</v>
      </c>
      <c r="E140" s="114">
        <v>5.75</v>
      </c>
      <c r="F140" s="114">
        <v>10</v>
      </c>
      <c r="G140" s="114" t="s">
        <v>220</v>
      </c>
      <c r="H140" s="114">
        <v>10</v>
      </c>
      <c r="I140" s="114">
        <v>4.333333333333333</v>
      </c>
      <c r="J140" s="114">
        <v>1</v>
      </c>
      <c r="K140" s="117">
        <v>296.00000000000006</v>
      </c>
      <c r="L140" s="117">
        <v>322.25000000000006</v>
      </c>
      <c r="M140" s="117">
        <v>675</v>
      </c>
      <c r="N140" s="117" t="s">
        <v>220</v>
      </c>
      <c r="O140" s="117">
        <v>675</v>
      </c>
      <c r="P140" s="117">
        <v>204.66666666666666</v>
      </c>
      <c r="Q140" s="117">
        <v>191</v>
      </c>
      <c r="R140" s="120">
        <v>5</v>
      </c>
      <c r="S140" s="120">
        <v>4</v>
      </c>
      <c r="T140" s="120">
        <v>1</v>
      </c>
      <c r="U140" s="120">
        <v>0</v>
      </c>
      <c r="V140" s="120">
        <v>1</v>
      </c>
      <c r="W140" s="120">
        <v>3</v>
      </c>
      <c r="X140" s="120">
        <v>1</v>
      </c>
      <c r="Y140" s="120">
        <v>24</v>
      </c>
      <c r="Z140" s="120">
        <v>23</v>
      </c>
      <c r="AA140" s="120">
        <v>10</v>
      </c>
      <c r="AB140" s="120">
        <v>0</v>
      </c>
      <c r="AC140" s="120">
        <v>10</v>
      </c>
      <c r="AD140" s="120">
        <v>13</v>
      </c>
      <c r="AE140" s="120">
        <v>1</v>
      </c>
      <c r="AF140" s="129">
        <v>1</v>
      </c>
      <c r="AG140" s="129">
        <v>0.95833333333333337</v>
      </c>
      <c r="AH140" s="129">
        <v>0.41666666666666669</v>
      </c>
      <c r="AI140" s="129">
        <v>0</v>
      </c>
      <c r="AJ140" s="129">
        <v>0.41666666666666669</v>
      </c>
      <c r="AK140" s="129">
        <v>0.54166666666666663</v>
      </c>
      <c r="AL140" s="129">
        <v>4.1666666666666664E-2</v>
      </c>
      <c r="AM140" s="123">
        <v>1.4800000000000002</v>
      </c>
      <c r="AN140" s="123">
        <v>1.2890000000000001</v>
      </c>
      <c r="AO140" s="123">
        <v>0.67500000000000004</v>
      </c>
      <c r="AP140" s="123">
        <v>0</v>
      </c>
      <c r="AQ140" s="123">
        <v>0.67500000000000004</v>
      </c>
      <c r="AR140" s="123">
        <v>0.61399999999999999</v>
      </c>
      <c r="AS140" s="123">
        <v>0.191</v>
      </c>
      <c r="AT140" s="129">
        <v>1</v>
      </c>
      <c r="AU140" s="129">
        <v>0.87094594594594588</v>
      </c>
      <c r="AV140" s="129">
        <v>0.45608108108108103</v>
      </c>
      <c r="AW140" s="129">
        <v>0</v>
      </c>
      <c r="AX140" s="129">
        <v>0.45608108108108103</v>
      </c>
      <c r="AY140" s="129">
        <v>0.41486486486486479</v>
      </c>
      <c r="AZ140" s="129">
        <v>0.12905405405405404</v>
      </c>
      <c r="BA140" s="117">
        <v>61.666666666666679</v>
      </c>
      <c r="BB140" s="117">
        <v>56.043478260869577</v>
      </c>
      <c r="BC140" s="117">
        <v>67.5</v>
      </c>
      <c r="BD140" s="117" t="s">
        <v>220</v>
      </c>
      <c r="BE140" s="117">
        <v>67.5</v>
      </c>
      <c r="BF140" s="117">
        <v>47.230769230769234</v>
      </c>
      <c r="BG140" s="117">
        <v>191</v>
      </c>
    </row>
    <row r="141" spans="1:59" x14ac:dyDescent="0.45">
      <c r="A141" s="3" t="s">
        <v>217</v>
      </c>
      <c r="B141" s="3" t="s">
        <v>162</v>
      </c>
      <c r="C141" s="3" t="s">
        <v>352</v>
      </c>
      <c r="D141" s="114">
        <v>5.333333333333333</v>
      </c>
      <c r="E141" s="114">
        <v>7</v>
      </c>
      <c r="F141" s="114">
        <v>3</v>
      </c>
      <c r="G141" s="114" t="s">
        <v>220</v>
      </c>
      <c r="H141" s="114">
        <v>3</v>
      </c>
      <c r="I141" s="114">
        <v>11</v>
      </c>
      <c r="J141" s="114">
        <v>2</v>
      </c>
      <c r="K141" s="117">
        <v>377.33333333333343</v>
      </c>
      <c r="L141" s="117">
        <v>378</v>
      </c>
      <c r="M141" s="117">
        <v>467</v>
      </c>
      <c r="N141" s="117" t="s">
        <v>220</v>
      </c>
      <c r="O141" s="117">
        <v>467</v>
      </c>
      <c r="P141" s="117">
        <v>289</v>
      </c>
      <c r="Q141" s="117">
        <v>376</v>
      </c>
      <c r="R141" s="120">
        <v>3</v>
      </c>
      <c r="S141" s="120">
        <v>2</v>
      </c>
      <c r="T141" s="120">
        <v>1</v>
      </c>
      <c r="U141" s="120">
        <v>0</v>
      </c>
      <c r="V141" s="120">
        <v>1</v>
      </c>
      <c r="W141" s="120">
        <v>1</v>
      </c>
      <c r="X141" s="120">
        <v>1</v>
      </c>
      <c r="Y141" s="120">
        <v>16</v>
      </c>
      <c r="Z141" s="120">
        <v>14</v>
      </c>
      <c r="AA141" s="120">
        <v>3</v>
      </c>
      <c r="AB141" s="120">
        <v>0</v>
      </c>
      <c r="AC141" s="120">
        <v>3</v>
      </c>
      <c r="AD141" s="120">
        <v>11</v>
      </c>
      <c r="AE141" s="120">
        <v>2</v>
      </c>
      <c r="AF141" s="129">
        <v>1</v>
      </c>
      <c r="AG141" s="129">
        <v>0.875</v>
      </c>
      <c r="AH141" s="129">
        <v>0.1875</v>
      </c>
      <c r="AI141" s="129">
        <v>0</v>
      </c>
      <c r="AJ141" s="129">
        <v>0.1875</v>
      </c>
      <c r="AK141" s="129">
        <v>0.6875</v>
      </c>
      <c r="AL141" s="129">
        <v>0.125</v>
      </c>
      <c r="AM141" s="123">
        <v>1.1320000000000001</v>
      </c>
      <c r="AN141" s="123">
        <v>0.75600000000000001</v>
      </c>
      <c r="AO141" s="123">
        <v>0.46700000000000003</v>
      </c>
      <c r="AP141" s="123">
        <v>0</v>
      </c>
      <c r="AQ141" s="123">
        <v>0.46700000000000003</v>
      </c>
      <c r="AR141" s="123">
        <v>0.28899999999999998</v>
      </c>
      <c r="AS141" s="123">
        <v>0.376</v>
      </c>
      <c r="AT141" s="129">
        <v>1</v>
      </c>
      <c r="AU141" s="129">
        <v>0.66784452296819785</v>
      </c>
      <c r="AV141" s="129">
        <v>0.41254416961130741</v>
      </c>
      <c r="AW141" s="129">
        <v>0</v>
      </c>
      <c r="AX141" s="129">
        <v>0.41254416961130741</v>
      </c>
      <c r="AY141" s="129">
        <v>0.25530035335689044</v>
      </c>
      <c r="AZ141" s="129">
        <v>0.33215547703180209</v>
      </c>
      <c r="BA141" s="117">
        <v>70.750000000000014</v>
      </c>
      <c r="BB141" s="117">
        <v>54</v>
      </c>
      <c r="BC141" s="117">
        <v>155.66666666666666</v>
      </c>
      <c r="BD141" s="117" t="s">
        <v>220</v>
      </c>
      <c r="BE141" s="117">
        <v>155.66666666666666</v>
      </c>
      <c r="BF141" s="117">
        <v>26.272727272727273</v>
      </c>
      <c r="BG141" s="117">
        <v>188</v>
      </c>
    </row>
    <row r="142" spans="1:59" x14ac:dyDescent="0.45">
      <c r="A142" s="3" t="s">
        <v>217</v>
      </c>
      <c r="B142" s="3" t="s">
        <v>162</v>
      </c>
      <c r="C142" s="3" t="s">
        <v>353</v>
      </c>
      <c r="D142" s="114">
        <v>2.8</v>
      </c>
      <c r="E142" s="114">
        <v>3.6666666666666665</v>
      </c>
      <c r="F142" s="114">
        <v>6</v>
      </c>
      <c r="G142" s="114" t="s">
        <v>220</v>
      </c>
      <c r="H142" s="114">
        <v>6</v>
      </c>
      <c r="I142" s="114">
        <v>2.5</v>
      </c>
      <c r="J142" s="114">
        <v>1.5</v>
      </c>
      <c r="K142" s="117">
        <v>260.8</v>
      </c>
      <c r="L142" s="117">
        <v>224.33333333333334</v>
      </c>
      <c r="M142" s="117">
        <v>418</v>
      </c>
      <c r="N142" s="117" t="s">
        <v>220</v>
      </c>
      <c r="O142" s="117">
        <v>418</v>
      </c>
      <c r="P142" s="117">
        <v>127.5</v>
      </c>
      <c r="Q142" s="117">
        <v>315.5</v>
      </c>
      <c r="R142" s="120">
        <v>5</v>
      </c>
      <c r="S142" s="120">
        <v>3</v>
      </c>
      <c r="T142" s="120">
        <v>1</v>
      </c>
      <c r="U142" s="120">
        <v>0</v>
      </c>
      <c r="V142" s="120">
        <v>1</v>
      </c>
      <c r="W142" s="120">
        <v>2</v>
      </c>
      <c r="X142" s="120">
        <v>2</v>
      </c>
      <c r="Y142" s="120">
        <v>14</v>
      </c>
      <c r="Z142" s="120">
        <v>11</v>
      </c>
      <c r="AA142" s="120">
        <v>6</v>
      </c>
      <c r="AB142" s="120">
        <v>0</v>
      </c>
      <c r="AC142" s="120">
        <v>6</v>
      </c>
      <c r="AD142" s="120">
        <v>5</v>
      </c>
      <c r="AE142" s="120">
        <v>3</v>
      </c>
      <c r="AF142" s="129">
        <v>1</v>
      </c>
      <c r="AG142" s="129">
        <v>0.7857142857142857</v>
      </c>
      <c r="AH142" s="129">
        <v>0.42857142857142855</v>
      </c>
      <c r="AI142" s="129">
        <v>0</v>
      </c>
      <c r="AJ142" s="129">
        <v>0.42857142857142855</v>
      </c>
      <c r="AK142" s="129">
        <v>0.35714285714285715</v>
      </c>
      <c r="AL142" s="129">
        <v>0.21428571428571427</v>
      </c>
      <c r="AM142" s="123">
        <v>1.304</v>
      </c>
      <c r="AN142" s="123">
        <v>0.67300000000000004</v>
      </c>
      <c r="AO142" s="123">
        <v>0.41799999999999998</v>
      </c>
      <c r="AP142" s="123">
        <v>0</v>
      </c>
      <c r="AQ142" s="123">
        <v>0.41799999999999998</v>
      </c>
      <c r="AR142" s="123">
        <v>0.255</v>
      </c>
      <c r="AS142" s="123">
        <v>0.63100000000000001</v>
      </c>
      <c r="AT142" s="129">
        <v>1</v>
      </c>
      <c r="AU142" s="129">
        <v>0.51610429447852757</v>
      </c>
      <c r="AV142" s="129">
        <v>0.32055214723926378</v>
      </c>
      <c r="AW142" s="129">
        <v>0</v>
      </c>
      <c r="AX142" s="129">
        <v>0.32055214723926378</v>
      </c>
      <c r="AY142" s="129">
        <v>0.19555214723926381</v>
      </c>
      <c r="AZ142" s="129">
        <v>0.48389570552147237</v>
      </c>
      <c r="BA142" s="117">
        <v>93.142857142857139</v>
      </c>
      <c r="BB142" s="117">
        <v>61.18181818181818</v>
      </c>
      <c r="BC142" s="117">
        <v>69.666666666666671</v>
      </c>
      <c r="BD142" s="117" t="s">
        <v>220</v>
      </c>
      <c r="BE142" s="117">
        <v>69.666666666666671</v>
      </c>
      <c r="BF142" s="117">
        <v>51</v>
      </c>
      <c r="BG142" s="117">
        <v>210.33333333333334</v>
      </c>
    </row>
    <row r="143" spans="1:59" x14ac:dyDescent="0.45">
      <c r="A143" s="3" t="s">
        <v>217</v>
      </c>
      <c r="B143" s="3" t="s">
        <v>162</v>
      </c>
      <c r="C143" s="3" t="s">
        <v>354</v>
      </c>
      <c r="D143" s="114">
        <v>2.6666666666666665</v>
      </c>
      <c r="E143" s="114">
        <v>6</v>
      </c>
      <c r="F143" s="114">
        <v>6</v>
      </c>
      <c r="G143" s="114" t="s">
        <v>220</v>
      </c>
      <c r="H143" s="114">
        <v>6</v>
      </c>
      <c r="I143" s="114" t="s">
        <v>220</v>
      </c>
      <c r="J143" s="114">
        <v>1</v>
      </c>
      <c r="K143" s="117">
        <v>347.33333333333331</v>
      </c>
      <c r="L143" s="117">
        <v>504</v>
      </c>
      <c r="M143" s="117">
        <v>504</v>
      </c>
      <c r="N143" s="117" t="s">
        <v>220</v>
      </c>
      <c r="O143" s="117">
        <v>504</v>
      </c>
      <c r="P143" s="117" t="s">
        <v>220</v>
      </c>
      <c r="Q143" s="117">
        <v>269</v>
      </c>
      <c r="R143" s="120">
        <v>3</v>
      </c>
      <c r="S143" s="120">
        <v>1</v>
      </c>
      <c r="T143" s="120">
        <v>1</v>
      </c>
      <c r="U143" s="120">
        <v>0</v>
      </c>
      <c r="V143" s="120">
        <v>1</v>
      </c>
      <c r="W143" s="120">
        <v>0</v>
      </c>
      <c r="X143" s="120">
        <v>2</v>
      </c>
      <c r="Y143" s="120">
        <v>8</v>
      </c>
      <c r="Z143" s="120">
        <v>6</v>
      </c>
      <c r="AA143" s="120">
        <v>6</v>
      </c>
      <c r="AB143" s="120">
        <v>0</v>
      </c>
      <c r="AC143" s="120">
        <v>6</v>
      </c>
      <c r="AD143" s="120">
        <v>0</v>
      </c>
      <c r="AE143" s="120">
        <v>2</v>
      </c>
      <c r="AF143" s="129">
        <v>1</v>
      </c>
      <c r="AG143" s="129">
        <v>0.75</v>
      </c>
      <c r="AH143" s="129">
        <v>0.75</v>
      </c>
      <c r="AI143" s="129">
        <v>0</v>
      </c>
      <c r="AJ143" s="129">
        <v>0.75</v>
      </c>
      <c r="AK143" s="129">
        <v>0</v>
      </c>
      <c r="AL143" s="129">
        <v>0.25</v>
      </c>
      <c r="AM143" s="123">
        <v>1.042</v>
      </c>
      <c r="AN143" s="123">
        <v>0.504</v>
      </c>
      <c r="AO143" s="123">
        <v>0.504</v>
      </c>
      <c r="AP143" s="123">
        <v>0</v>
      </c>
      <c r="AQ143" s="123">
        <v>0.504</v>
      </c>
      <c r="AR143" s="123">
        <v>0</v>
      </c>
      <c r="AS143" s="123">
        <v>0.53800000000000003</v>
      </c>
      <c r="AT143" s="129">
        <v>1</v>
      </c>
      <c r="AU143" s="129">
        <v>0.48368522072936659</v>
      </c>
      <c r="AV143" s="129">
        <v>0.48368522072936659</v>
      </c>
      <c r="AW143" s="129">
        <v>0</v>
      </c>
      <c r="AX143" s="129">
        <v>0.48368522072936659</v>
      </c>
      <c r="AY143" s="129">
        <v>0</v>
      </c>
      <c r="AZ143" s="129">
        <v>0.51631477927063341</v>
      </c>
      <c r="BA143" s="117">
        <v>130.25</v>
      </c>
      <c r="BB143" s="117">
        <v>84</v>
      </c>
      <c r="BC143" s="117">
        <v>84</v>
      </c>
      <c r="BD143" s="117" t="s">
        <v>220</v>
      </c>
      <c r="BE143" s="117">
        <v>84</v>
      </c>
      <c r="BF143" s="117" t="s">
        <v>220</v>
      </c>
      <c r="BG143" s="117">
        <v>269</v>
      </c>
    </row>
    <row r="144" spans="1:59" x14ac:dyDescent="0.45">
      <c r="A144" s="3" t="s">
        <v>217</v>
      </c>
      <c r="B144" s="3" t="s">
        <v>162</v>
      </c>
      <c r="C144" s="3" t="s">
        <v>355</v>
      </c>
      <c r="D144" s="114">
        <v>6</v>
      </c>
      <c r="E144" s="114">
        <v>6</v>
      </c>
      <c r="F144" s="114">
        <v>6</v>
      </c>
      <c r="G144" s="114" t="s">
        <v>220</v>
      </c>
      <c r="H144" s="114">
        <v>6</v>
      </c>
      <c r="I144" s="114" t="s">
        <v>220</v>
      </c>
      <c r="J144" s="114" t="s">
        <v>220</v>
      </c>
      <c r="K144" s="117">
        <v>1046</v>
      </c>
      <c r="L144" s="117">
        <v>1046</v>
      </c>
      <c r="M144" s="117">
        <v>1046</v>
      </c>
      <c r="N144" s="117" t="s">
        <v>220</v>
      </c>
      <c r="O144" s="117">
        <v>1046</v>
      </c>
      <c r="P144" s="117" t="s">
        <v>220</v>
      </c>
      <c r="Q144" s="117" t="s">
        <v>220</v>
      </c>
      <c r="R144" s="120">
        <v>1</v>
      </c>
      <c r="S144" s="120">
        <v>1</v>
      </c>
      <c r="T144" s="120">
        <v>1</v>
      </c>
      <c r="U144" s="120">
        <v>0</v>
      </c>
      <c r="V144" s="120">
        <v>1</v>
      </c>
      <c r="W144" s="120">
        <v>0</v>
      </c>
      <c r="X144" s="120">
        <v>0</v>
      </c>
      <c r="Y144" s="120">
        <v>6</v>
      </c>
      <c r="Z144" s="120">
        <v>6</v>
      </c>
      <c r="AA144" s="120">
        <v>6</v>
      </c>
      <c r="AB144" s="120">
        <v>0</v>
      </c>
      <c r="AC144" s="120">
        <v>6</v>
      </c>
      <c r="AD144" s="120">
        <v>0</v>
      </c>
      <c r="AE144" s="120">
        <v>0</v>
      </c>
      <c r="AF144" s="129">
        <v>1</v>
      </c>
      <c r="AG144" s="129">
        <v>1</v>
      </c>
      <c r="AH144" s="129">
        <v>1</v>
      </c>
      <c r="AI144" s="129">
        <v>0</v>
      </c>
      <c r="AJ144" s="129">
        <v>1</v>
      </c>
      <c r="AK144" s="129">
        <v>0</v>
      </c>
      <c r="AL144" s="129">
        <v>0</v>
      </c>
      <c r="AM144" s="123">
        <v>1.046</v>
      </c>
      <c r="AN144" s="123">
        <v>1.046</v>
      </c>
      <c r="AO144" s="123">
        <v>1.046</v>
      </c>
      <c r="AP144" s="123">
        <v>0</v>
      </c>
      <c r="AQ144" s="123">
        <v>1.046</v>
      </c>
      <c r="AR144" s="123">
        <v>0</v>
      </c>
      <c r="AS144" s="123">
        <v>0</v>
      </c>
      <c r="AT144" s="129">
        <v>1</v>
      </c>
      <c r="AU144" s="129">
        <v>1</v>
      </c>
      <c r="AV144" s="129">
        <v>1</v>
      </c>
      <c r="AW144" s="129">
        <v>0</v>
      </c>
      <c r="AX144" s="129">
        <v>1</v>
      </c>
      <c r="AY144" s="129">
        <v>0</v>
      </c>
      <c r="AZ144" s="129">
        <v>0</v>
      </c>
      <c r="BA144" s="117">
        <v>174.33333333333334</v>
      </c>
      <c r="BB144" s="117">
        <v>174.33333333333334</v>
      </c>
      <c r="BC144" s="117">
        <v>174.33333333333334</v>
      </c>
      <c r="BD144" s="117" t="s">
        <v>220</v>
      </c>
      <c r="BE144" s="117">
        <v>174.33333333333334</v>
      </c>
      <c r="BF144" s="117" t="s">
        <v>220</v>
      </c>
      <c r="BG144" s="117" t="s">
        <v>220</v>
      </c>
    </row>
    <row r="145" spans="1:59" x14ac:dyDescent="0.45">
      <c r="A145" s="3" t="s">
        <v>217</v>
      </c>
      <c r="B145" s="3" t="s">
        <v>162</v>
      </c>
      <c r="C145" s="3" t="s">
        <v>356</v>
      </c>
      <c r="D145" s="114">
        <v>3</v>
      </c>
      <c r="E145" s="114">
        <v>3</v>
      </c>
      <c r="F145" s="114" t="s">
        <v>220</v>
      </c>
      <c r="G145" s="114" t="s">
        <v>220</v>
      </c>
      <c r="H145" s="114" t="s">
        <v>220</v>
      </c>
      <c r="I145" s="114">
        <v>3</v>
      </c>
      <c r="J145" s="114" t="s">
        <v>220</v>
      </c>
      <c r="K145" s="117">
        <v>65</v>
      </c>
      <c r="L145" s="117">
        <v>65</v>
      </c>
      <c r="M145" s="117" t="s">
        <v>220</v>
      </c>
      <c r="N145" s="117" t="s">
        <v>220</v>
      </c>
      <c r="O145" s="117" t="s">
        <v>220</v>
      </c>
      <c r="P145" s="117">
        <v>65</v>
      </c>
      <c r="Q145" s="117" t="s">
        <v>220</v>
      </c>
      <c r="R145" s="120">
        <v>1</v>
      </c>
      <c r="S145" s="120">
        <v>1</v>
      </c>
      <c r="T145" s="120">
        <v>0</v>
      </c>
      <c r="U145" s="120">
        <v>0</v>
      </c>
      <c r="V145" s="120">
        <v>0</v>
      </c>
      <c r="W145" s="120">
        <v>1</v>
      </c>
      <c r="X145" s="120">
        <v>0</v>
      </c>
      <c r="Y145" s="120">
        <v>3</v>
      </c>
      <c r="Z145" s="120">
        <v>3</v>
      </c>
      <c r="AA145" s="120">
        <v>0</v>
      </c>
      <c r="AB145" s="120">
        <v>0</v>
      </c>
      <c r="AC145" s="120">
        <v>0</v>
      </c>
      <c r="AD145" s="120">
        <v>3</v>
      </c>
      <c r="AE145" s="120">
        <v>0</v>
      </c>
      <c r="AF145" s="129">
        <v>1</v>
      </c>
      <c r="AG145" s="129">
        <v>1</v>
      </c>
      <c r="AH145" s="129">
        <v>0</v>
      </c>
      <c r="AI145" s="129">
        <v>0</v>
      </c>
      <c r="AJ145" s="129">
        <v>0</v>
      </c>
      <c r="AK145" s="129">
        <v>1</v>
      </c>
      <c r="AL145" s="129">
        <v>0</v>
      </c>
      <c r="AM145" s="123">
        <v>6.5000000000000002E-2</v>
      </c>
      <c r="AN145" s="123">
        <v>6.5000000000000002E-2</v>
      </c>
      <c r="AO145" s="123">
        <v>0</v>
      </c>
      <c r="AP145" s="123">
        <v>0</v>
      </c>
      <c r="AQ145" s="123">
        <v>0</v>
      </c>
      <c r="AR145" s="123">
        <v>6.5000000000000002E-2</v>
      </c>
      <c r="AS145" s="123">
        <v>0</v>
      </c>
      <c r="AT145" s="129">
        <v>1</v>
      </c>
      <c r="AU145" s="129">
        <v>1</v>
      </c>
      <c r="AV145" s="129">
        <v>0</v>
      </c>
      <c r="AW145" s="129">
        <v>0</v>
      </c>
      <c r="AX145" s="129">
        <v>0</v>
      </c>
      <c r="AY145" s="129">
        <v>1</v>
      </c>
      <c r="AZ145" s="129">
        <v>0</v>
      </c>
      <c r="BA145" s="117">
        <v>21.666666666666668</v>
      </c>
      <c r="BB145" s="117">
        <v>21.666666666666668</v>
      </c>
      <c r="BC145" s="117" t="s">
        <v>220</v>
      </c>
      <c r="BD145" s="117" t="s">
        <v>220</v>
      </c>
      <c r="BE145" s="117" t="s">
        <v>220</v>
      </c>
      <c r="BF145" s="117">
        <v>21.666666666666668</v>
      </c>
      <c r="BG145" s="117" t="s">
        <v>220</v>
      </c>
    </row>
    <row r="146" spans="1:59" x14ac:dyDescent="0.45">
      <c r="A146" s="3" t="s">
        <v>217</v>
      </c>
      <c r="B146" s="3" t="s">
        <v>162</v>
      </c>
      <c r="C146" s="3" t="s">
        <v>357</v>
      </c>
      <c r="D146" s="114">
        <v>9.1428571428571423</v>
      </c>
      <c r="E146" s="114">
        <v>10.5</v>
      </c>
      <c r="F146" s="114">
        <v>15</v>
      </c>
      <c r="G146" s="114">
        <v>8</v>
      </c>
      <c r="H146" s="114">
        <v>22</v>
      </c>
      <c r="I146" s="114">
        <v>8.25</v>
      </c>
      <c r="J146" s="114">
        <v>1</v>
      </c>
      <c r="K146" s="117">
        <v>432.57142857142861</v>
      </c>
      <c r="L146" s="117">
        <v>440.33333333333343</v>
      </c>
      <c r="M146" s="117">
        <v>519</v>
      </c>
      <c r="N146" s="117">
        <v>295</v>
      </c>
      <c r="O146" s="117">
        <v>743</v>
      </c>
      <c r="P146" s="117">
        <v>401</v>
      </c>
      <c r="Q146" s="117">
        <v>386</v>
      </c>
      <c r="R146" s="120">
        <v>7</v>
      </c>
      <c r="S146" s="120">
        <v>6</v>
      </c>
      <c r="T146" s="120">
        <v>2</v>
      </c>
      <c r="U146" s="120">
        <v>1</v>
      </c>
      <c r="V146" s="120">
        <v>1</v>
      </c>
      <c r="W146" s="120">
        <v>4</v>
      </c>
      <c r="X146" s="120">
        <v>1</v>
      </c>
      <c r="Y146" s="120">
        <v>64</v>
      </c>
      <c r="Z146" s="120">
        <v>63</v>
      </c>
      <c r="AA146" s="120">
        <v>30</v>
      </c>
      <c r="AB146" s="120">
        <v>8</v>
      </c>
      <c r="AC146" s="120">
        <v>22</v>
      </c>
      <c r="AD146" s="120">
        <v>33</v>
      </c>
      <c r="AE146" s="120">
        <v>1</v>
      </c>
      <c r="AF146" s="129">
        <v>1</v>
      </c>
      <c r="AG146" s="129">
        <v>0.984375</v>
      </c>
      <c r="AH146" s="129">
        <v>0.46875</v>
      </c>
      <c r="AI146" s="129">
        <v>0.125</v>
      </c>
      <c r="AJ146" s="129">
        <v>0.34375</v>
      </c>
      <c r="AK146" s="129">
        <v>0.515625</v>
      </c>
      <c r="AL146" s="129">
        <v>1.5625E-2</v>
      </c>
      <c r="AM146" s="123">
        <v>3.0280000000000005</v>
      </c>
      <c r="AN146" s="123">
        <v>2.6420000000000003</v>
      </c>
      <c r="AO146" s="123">
        <v>1.038</v>
      </c>
      <c r="AP146" s="123">
        <v>0.29499999999999998</v>
      </c>
      <c r="AQ146" s="123">
        <v>0.74299999999999999</v>
      </c>
      <c r="AR146" s="123">
        <v>1.6040000000000001</v>
      </c>
      <c r="AS146" s="123">
        <v>0.38600000000000001</v>
      </c>
      <c r="AT146" s="129">
        <v>1</v>
      </c>
      <c r="AU146" s="129">
        <v>0.87252311756935264</v>
      </c>
      <c r="AV146" s="129">
        <v>0.34280052840158515</v>
      </c>
      <c r="AW146" s="129">
        <v>9.7424042272126796E-2</v>
      </c>
      <c r="AX146" s="129">
        <v>0.24537648612945834</v>
      </c>
      <c r="AY146" s="129">
        <v>0.52972258916776749</v>
      </c>
      <c r="AZ146" s="129">
        <v>0.12747688243064728</v>
      </c>
      <c r="BA146" s="117">
        <v>47.312500000000007</v>
      </c>
      <c r="BB146" s="117">
        <v>41.936507936507944</v>
      </c>
      <c r="BC146" s="117">
        <v>34.6</v>
      </c>
      <c r="BD146" s="117">
        <v>36.875</v>
      </c>
      <c r="BE146" s="117">
        <v>33.772727272727273</v>
      </c>
      <c r="BF146" s="117">
        <v>48.606060606060609</v>
      </c>
      <c r="BG146" s="117">
        <v>386</v>
      </c>
    </row>
    <row r="147" spans="1:59" x14ac:dyDescent="0.45">
      <c r="A147" s="3" t="s">
        <v>217</v>
      </c>
      <c r="B147" s="3" t="s">
        <v>162</v>
      </c>
      <c r="C147" s="3" t="s">
        <v>358</v>
      </c>
      <c r="D147" s="114" t="s">
        <v>220</v>
      </c>
      <c r="E147" s="114" t="s">
        <v>220</v>
      </c>
      <c r="F147" s="114" t="s">
        <v>220</v>
      </c>
      <c r="G147" s="114" t="s">
        <v>220</v>
      </c>
      <c r="H147" s="114" t="s">
        <v>220</v>
      </c>
      <c r="I147" s="114" t="s">
        <v>220</v>
      </c>
      <c r="J147" s="114" t="s">
        <v>220</v>
      </c>
      <c r="K147" s="117" t="s">
        <v>220</v>
      </c>
      <c r="L147" s="117" t="s">
        <v>220</v>
      </c>
      <c r="M147" s="117" t="s">
        <v>220</v>
      </c>
      <c r="N147" s="117" t="s">
        <v>220</v>
      </c>
      <c r="O147" s="117" t="s">
        <v>220</v>
      </c>
      <c r="P147" s="117" t="s">
        <v>220</v>
      </c>
      <c r="Q147" s="117" t="s">
        <v>220</v>
      </c>
      <c r="R147" s="120">
        <v>0</v>
      </c>
      <c r="S147" s="120">
        <v>0</v>
      </c>
      <c r="T147" s="120">
        <v>0</v>
      </c>
      <c r="U147" s="120">
        <v>0</v>
      </c>
      <c r="V147" s="120">
        <v>0</v>
      </c>
      <c r="W147" s="120">
        <v>0</v>
      </c>
      <c r="X147" s="120">
        <v>0</v>
      </c>
      <c r="Y147" s="120">
        <v>0</v>
      </c>
      <c r="Z147" s="120">
        <v>0</v>
      </c>
      <c r="AA147" s="120">
        <v>0</v>
      </c>
      <c r="AB147" s="120">
        <v>0</v>
      </c>
      <c r="AC147" s="120">
        <v>0</v>
      </c>
      <c r="AD147" s="120">
        <v>0</v>
      </c>
      <c r="AE147" s="120">
        <v>0</v>
      </c>
      <c r="AF147" s="129" t="s">
        <v>220</v>
      </c>
      <c r="AG147" s="129" t="s">
        <v>220</v>
      </c>
      <c r="AH147" s="129" t="s">
        <v>220</v>
      </c>
      <c r="AI147" s="129" t="s">
        <v>220</v>
      </c>
      <c r="AJ147" s="129" t="s">
        <v>220</v>
      </c>
      <c r="AK147" s="129" t="s">
        <v>220</v>
      </c>
      <c r="AL147" s="129" t="s">
        <v>220</v>
      </c>
      <c r="AM147" s="123">
        <v>0</v>
      </c>
      <c r="AN147" s="123">
        <v>0</v>
      </c>
      <c r="AO147" s="123">
        <v>0</v>
      </c>
      <c r="AP147" s="123">
        <v>0</v>
      </c>
      <c r="AQ147" s="123">
        <v>0</v>
      </c>
      <c r="AR147" s="123">
        <v>0</v>
      </c>
      <c r="AS147" s="123">
        <v>0</v>
      </c>
      <c r="AT147" s="129" t="s">
        <v>220</v>
      </c>
      <c r="AU147" s="129" t="s">
        <v>220</v>
      </c>
      <c r="AV147" s="129" t="s">
        <v>220</v>
      </c>
      <c r="AW147" s="129" t="s">
        <v>220</v>
      </c>
      <c r="AX147" s="129" t="s">
        <v>220</v>
      </c>
      <c r="AY147" s="129" t="s">
        <v>220</v>
      </c>
      <c r="AZ147" s="129" t="s">
        <v>220</v>
      </c>
      <c r="BA147" s="117" t="s">
        <v>220</v>
      </c>
      <c r="BB147" s="117" t="s">
        <v>220</v>
      </c>
      <c r="BC147" s="117" t="s">
        <v>220</v>
      </c>
      <c r="BD147" s="117" t="s">
        <v>220</v>
      </c>
      <c r="BE147" s="117" t="s">
        <v>220</v>
      </c>
      <c r="BF147" s="117" t="s">
        <v>220</v>
      </c>
      <c r="BG147" s="117" t="s">
        <v>220</v>
      </c>
    </row>
    <row r="148" spans="1:59" x14ac:dyDescent="0.45">
      <c r="A148" s="3" t="s">
        <v>217</v>
      </c>
      <c r="B148" s="3" t="s">
        <v>162</v>
      </c>
      <c r="C148" s="3" t="s">
        <v>359</v>
      </c>
      <c r="D148" s="114">
        <v>4.1111111111111107</v>
      </c>
      <c r="E148" s="114">
        <v>6</v>
      </c>
      <c r="F148" s="114">
        <v>6.5</v>
      </c>
      <c r="G148" s="114" t="s">
        <v>220</v>
      </c>
      <c r="H148" s="114">
        <v>6.5</v>
      </c>
      <c r="I148" s="114">
        <v>5.666666666666667</v>
      </c>
      <c r="J148" s="114">
        <v>1.75</v>
      </c>
      <c r="K148" s="117">
        <v>401.33333333333331</v>
      </c>
      <c r="L148" s="117">
        <v>411.8</v>
      </c>
      <c r="M148" s="117">
        <v>552</v>
      </c>
      <c r="N148" s="117" t="s">
        <v>220</v>
      </c>
      <c r="O148" s="117">
        <v>552</v>
      </c>
      <c r="P148" s="117">
        <v>318.33333333333331</v>
      </c>
      <c r="Q148" s="117">
        <v>388.25</v>
      </c>
      <c r="R148" s="120">
        <v>9</v>
      </c>
      <c r="S148" s="120">
        <v>5</v>
      </c>
      <c r="T148" s="120">
        <v>2</v>
      </c>
      <c r="U148" s="120">
        <v>0</v>
      </c>
      <c r="V148" s="120">
        <v>2</v>
      </c>
      <c r="W148" s="120">
        <v>3</v>
      </c>
      <c r="X148" s="120">
        <v>4</v>
      </c>
      <c r="Y148" s="120">
        <v>37</v>
      </c>
      <c r="Z148" s="120">
        <v>30</v>
      </c>
      <c r="AA148" s="120">
        <v>13</v>
      </c>
      <c r="AB148" s="120">
        <v>0</v>
      </c>
      <c r="AC148" s="120">
        <v>13</v>
      </c>
      <c r="AD148" s="120">
        <v>17</v>
      </c>
      <c r="AE148" s="120">
        <v>7</v>
      </c>
      <c r="AF148" s="129">
        <v>1</v>
      </c>
      <c r="AG148" s="129">
        <v>0.81081081081081086</v>
      </c>
      <c r="AH148" s="129">
        <v>0.35135135135135137</v>
      </c>
      <c r="AI148" s="129">
        <v>0</v>
      </c>
      <c r="AJ148" s="129">
        <v>0.35135135135135137</v>
      </c>
      <c r="AK148" s="129">
        <v>0.45945945945945948</v>
      </c>
      <c r="AL148" s="129">
        <v>0.1891891891891892</v>
      </c>
      <c r="AM148" s="123">
        <v>3.6120000000000001</v>
      </c>
      <c r="AN148" s="123">
        <v>2.0590000000000002</v>
      </c>
      <c r="AO148" s="123">
        <v>1.1040000000000001</v>
      </c>
      <c r="AP148" s="123">
        <v>0</v>
      </c>
      <c r="AQ148" s="123">
        <v>1.1040000000000001</v>
      </c>
      <c r="AR148" s="123">
        <v>0.95499999999999996</v>
      </c>
      <c r="AS148" s="123">
        <v>1.5529999999999999</v>
      </c>
      <c r="AT148" s="129">
        <v>1</v>
      </c>
      <c r="AU148" s="129">
        <v>0.5700442967884829</v>
      </c>
      <c r="AV148" s="129">
        <v>0.30564784053156147</v>
      </c>
      <c r="AW148" s="129">
        <v>0</v>
      </c>
      <c r="AX148" s="129">
        <v>0.30564784053156147</v>
      </c>
      <c r="AY148" s="129">
        <v>0.26439645625692137</v>
      </c>
      <c r="AZ148" s="129">
        <v>0.42995570321151716</v>
      </c>
      <c r="BA148" s="117">
        <v>97.621621621621628</v>
      </c>
      <c r="BB148" s="117">
        <v>68.63333333333334</v>
      </c>
      <c r="BC148" s="117">
        <v>84.92307692307692</v>
      </c>
      <c r="BD148" s="117" t="s">
        <v>220</v>
      </c>
      <c r="BE148" s="117">
        <v>84.92307692307692</v>
      </c>
      <c r="BF148" s="117">
        <v>56.176470588235297</v>
      </c>
      <c r="BG148" s="117">
        <v>221.85714285714286</v>
      </c>
    </row>
    <row r="149" spans="1:59" x14ac:dyDescent="0.45">
      <c r="A149" s="3" t="s">
        <v>217</v>
      </c>
      <c r="B149" s="3" t="s">
        <v>162</v>
      </c>
      <c r="C149" s="3" t="s">
        <v>360</v>
      </c>
      <c r="D149" s="114">
        <v>3</v>
      </c>
      <c r="E149" s="114">
        <v>5</v>
      </c>
      <c r="F149" s="114">
        <v>5</v>
      </c>
      <c r="G149" s="114" t="s">
        <v>220</v>
      </c>
      <c r="H149" s="114">
        <v>5</v>
      </c>
      <c r="I149" s="114" t="s">
        <v>220</v>
      </c>
      <c r="J149" s="114">
        <v>1</v>
      </c>
      <c r="K149" s="117">
        <v>284.5</v>
      </c>
      <c r="L149" s="117">
        <v>351</v>
      </c>
      <c r="M149" s="117">
        <v>351</v>
      </c>
      <c r="N149" s="117" t="s">
        <v>220</v>
      </c>
      <c r="O149" s="117">
        <v>351</v>
      </c>
      <c r="P149" s="117" t="s">
        <v>220</v>
      </c>
      <c r="Q149" s="117">
        <v>218</v>
      </c>
      <c r="R149" s="120">
        <v>2</v>
      </c>
      <c r="S149" s="120">
        <v>1</v>
      </c>
      <c r="T149" s="120">
        <v>1</v>
      </c>
      <c r="U149" s="120">
        <v>0</v>
      </c>
      <c r="V149" s="120">
        <v>1</v>
      </c>
      <c r="W149" s="120">
        <v>0</v>
      </c>
      <c r="X149" s="120">
        <v>1</v>
      </c>
      <c r="Y149" s="120">
        <v>6</v>
      </c>
      <c r="Z149" s="120">
        <v>5</v>
      </c>
      <c r="AA149" s="120">
        <v>5</v>
      </c>
      <c r="AB149" s="120">
        <v>0</v>
      </c>
      <c r="AC149" s="120">
        <v>5</v>
      </c>
      <c r="AD149" s="120">
        <v>0</v>
      </c>
      <c r="AE149" s="120">
        <v>1</v>
      </c>
      <c r="AF149" s="129">
        <v>1</v>
      </c>
      <c r="AG149" s="129">
        <v>0.83333333333333337</v>
      </c>
      <c r="AH149" s="129">
        <v>0.83333333333333337</v>
      </c>
      <c r="AI149" s="129">
        <v>0</v>
      </c>
      <c r="AJ149" s="129">
        <v>0.83333333333333337</v>
      </c>
      <c r="AK149" s="129">
        <v>0</v>
      </c>
      <c r="AL149" s="129">
        <v>0.16666666666666666</v>
      </c>
      <c r="AM149" s="123">
        <v>0.56899999999999995</v>
      </c>
      <c r="AN149" s="123">
        <v>0.35099999999999998</v>
      </c>
      <c r="AO149" s="123">
        <v>0.35099999999999998</v>
      </c>
      <c r="AP149" s="123">
        <v>0</v>
      </c>
      <c r="AQ149" s="123">
        <v>0.35099999999999998</v>
      </c>
      <c r="AR149" s="123">
        <v>0</v>
      </c>
      <c r="AS149" s="123">
        <v>0.218</v>
      </c>
      <c r="AT149" s="129">
        <v>1</v>
      </c>
      <c r="AU149" s="129">
        <v>0.61687170474516695</v>
      </c>
      <c r="AV149" s="129">
        <v>0.61687170474516695</v>
      </c>
      <c r="AW149" s="129">
        <v>0</v>
      </c>
      <c r="AX149" s="129">
        <v>0.61687170474516695</v>
      </c>
      <c r="AY149" s="129">
        <v>0</v>
      </c>
      <c r="AZ149" s="129">
        <v>0.38312829525483305</v>
      </c>
      <c r="BA149" s="117">
        <v>94.833333333333329</v>
      </c>
      <c r="BB149" s="117">
        <v>70.2</v>
      </c>
      <c r="BC149" s="117">
        <v>70.2</v>
      </c>
      <c r="BD149" s="117" t="s">
        <v>220</v>
      </c>
      <c r="BE149" s="117">
        <v>70.2</v>
      </c>
      <c r="BF149" s="117" t="s">
        <v>220</v>
      </c>
      <c r="BG149" s="117">
        <v>218</v>
      </c>
    </row>
    <row r="150" spans="1:59" x14ac:dyDescent="0.45">
      <c r="A150" s="2" t="s">
        <v>215</v>
      </c>
      <c r="B150" s="2" t="s">
        <v>163</v>
      </c>
      <c r="C150" s="2" t="s">
        <v>361</v>
      </c>
      <c r="D150" s="113">
        <v>5.5405405405405403</v>
      </c>
      <c r="E150" s="113">
        <v>7.8235294117647056</v>
      </c>
      <c r="F150" s="113">
        <v>11.8</v>
      </c>
      <c r="G150" s="113">
        <v>22</v>
      </c>
      <c r="H150" s="113">
        <v>9.25</v>
      </c>
      <c r="I150" s="113">
        <v>6.166666666666667</v>
      </c>
      <c r="J150" s="113">
        <v>3.6</v>
      </c>
      <c r="K150" s="116">
        <v>345.86486486486484</v>
      </c>
      <c r="L150" s="116">
        <v>283.99999999999994</v>
      </c>
      <c r="M150" s="116">
        <v>434.8</v>
      </c>
      <c r="N150" s="116">
        <v>569</v>
      </c>
      <c r="O150" s="116">
        <v>401.25</v>
      </c>
      <c r="P150" s="116">
        <v>221.16666666666671</v>
      </c>
      <c r="Q150" s="116">
        <v>398.45</v>
      </c>
      <c r="R150" s="119">
        <v>37</v>
      </c>
      <c r="S150" s="119">
        <v>17</v>
      </c>
      <c r="T150" s="119">
        <v>5</v>
      </c>
      <c r="U150" s="119">
        <v>1</v>
      </c>
      <c r="V150" s="119">
        <v>4</v>
      </c>
      <c r="W150" s="119">
        <v>12</v>
      </c>
      <c r="X150" s="119">
        <v>20</v>
      </c>
      <c r="Y150" s="119">
        <v>205</v>
      </c>
      <c r="Z150" s="119">
        <v>133</v>
      </c>
      <c r="AA150" s="119">
        <v>59</v>
      </c>
      <c r="AB150" s="119">
        <v>22</v>
      </c>
      <c r="AC150" s="119">
        <v>37</v>
      </c>
      <c r="AD150" s="119">
        <v>74</v>
      </c>
      <c r="AE150" s="119">
        <v>72</v>
      </c>
      <c r="AF150" s="128">
        <v>1</v>
      </c>
      <c r="AG150" s="128">
        <v>0.64878048780487807</v>
      </c>
      <c r="AH150" s="128">
        <v>0.28780487804878047</v>
      </c>
      <c r="AI150" s="128">
        <v>0.10731707317073171</v>
      </c>
      <c r="AJ150" s="128">
        <v>0.18048780487804877</v>
      </c>
      <c r="AK150" s="128">
        <v>0.36097560975609755</v>
      </c>
      <c r="AL150" s="128">
        <v>0.35121951219512193</v>
      </c>
      <c r="AM150" s="122">
        <v>12.796999999999999</v>
      </c>
      <c r="AN150" s="122">
        <v>4.8279999999999994</v>
      </c>
      <c r="AO150" s="122">
        <v>2.1739999999999999</v>
      </c>
      <c r="AP150" s="122">
        <v>0.56899999999999995</v>
      </c>
      <c r="AQ150" s="122">
        <v>1.605</v>
      </c>
      <c r="AR150" s="122">
        <v>2.6540000000000004</v>
      </c>
      <c r="AS150" s="122">
        <v>7.9690000000000003</v>
      </c>
      <c r="AT150" s="128">
        <v>1</v>
      </c>
      <c r="AU150" s="128">
        <v>0.37727592404469795</v>
      </c>
      <c r="AV150" s="128">
        <v>0.16988356646088928</v>
      </c>
      <c r="AW150" s="128">
        <v>4.4463546143627415E-2</v>
      </c>
      <c r="AX150" s="128">
        <v>0.12542002031726188</v>
      </c>
      <c r="AY150" s="128">
        <v>0.20739235758380875</v>
      </c>
      <c r="AZ150" s="128">
        <v>0.6227240759553021</v>
      </c>
      <c r="BA150" s="116">
        <v>62.42439024390243</v>
      </c>
      <c r="BB150" s="116">
        <v>36.300751879699241</v>
      </c>
      <c r="BC150" s="116">
        <v>36.847457627118644</v>
      </c>
      <c r="BD150" s="116">
        <v>25.863636363636363</v>
      </c>
      <c r="BE150" s="116">
        <v>43.378378378378379</v>
      </c>
      <c r="BF150" s="116">
        <v>35.86486486486487</v>
      </c>
      <c r="BG150" s="116">
        <v>110.68055555555556</v>
      </c>
    </row>
    <row r="151" spans="1:59" x14ac:dyDescent="0.45">
      <c r="A151" s="3" t="s">
        <v>217</v>
      </c>
      <c r="B151" s="3" t="s">
        <v>163</v>
      </c>
      <c r="C151" s="3" t="s">
        <v>362</v>
      </c>
      <c r="D151" s="114">
        <v>6.117647058823529</v>
      </c>
      <c r="E151" s="114">
        <v>10.571428571428571</v>
      </c>
      <c r="F151" s="114">
        <v>20.5</v>
      </c>
      <c r="G151" s="114">
        <v>22</v>
      </c>
      <c r="H151" s="114">
        <v>19</v>
      </c>
      <c r="I151" s="114">
        <v>6.6</v>
      </c>
      <c r="J151" s="114">
        <v>3</v>
      </c>
      <c r="K151" s="117">
        <v>338.29411764705878</v>
      </c>
      <c r="L151" s="117">
        <v>364</v>
      </c>
      <c r="M151" s="117">
        <v>424.5</v>
      </c>
      <c r="N151" s="117">
        <v>569</v>
      </c>
      <c r="O151" s="117">
        <v>280</v>
      </c>
      <c r="P151" s="117">
        <v>339.8</v>
      </c>
      <c r="Q151" s="117">
        <v>320.3</v>
      </c>
      <c r="R151" s="120">
        <v>17</v>
      </c>
      <c r="S151" s="120">
        <v>7</v>
      </c>
      <c r="T151" s="120">
        <v>2</v>
      </c>
      <c r="U151" s="120">
        <v>1</v>
      </c>
      <c r="V151" s="120">
        <v>1</v>
      </c>
      <c r="W151" s="120">
        <v>5</v>
      </c>
      <c r="X151" s="120">
        <v>10</v>
      </c>
      <c r="Y151" s="120">
        <v>104</v>
      </c>
      <c r="Z151" s="120">
        <v>74</v>
      </c>
      <c r="AA151" s="120">
        <v>41</v>
      </c>
      <c r="AB151" s="120">
        <v>22</v>
      </c>
      <c r="AC151" s="120">
        <v>19</v>
      </c>
      <c r="AD151" s="120">
        <v>33</v>
      </c>
      <c r="AE151" s="120">
        <v>30</v>
      </c>
      <c r="AF151" s="129">
        <v>1</v>
      </c>
      <c r="AG151" s="129">
        <v>0.71153846153846156</v>
      </c>
      <c r="AH151" s="129">
        <v>0.39423076923076922</v>
      </c>
      <c r="AI151" s="129">
        <v>0.21153846153846154</v>
      </c>
      <c r="AJ151" s="129">
        <v>0.18269230769230768</v>
      </c>
      <c r="AK151" s="129">
        <v>0.31730769230769229</v>
      </c>
      <c r="AL151" s="129">
        <v>0.28846153846153844</v>
      </c>
      <c r="AM151" s="123">
        <v>5.7509999999999994</v>
      </c>
      <c r="AN151" s="123">
        <v>2.548</v>
      </c>
      <c r="AO151" s="123">
        <v>0.84899999999999998</v>
      </c>
      <c r="AP151" s="123">
        <v>0.56899999999999995</v>
      </c>
      <c r="AQ151" s="123">
        <v>0.28000000000000003</v>
      </c>
      <c r="AR151" s="123">
        <v>1.6990000000000001</v>
      </c>
      <c r="AS151" s="123">
        <v>3.2029999999999998</v>
      </c>
      <c r="AT151" s="129">
        <v>1</v>
      </c>
      <c r="AU151" s="129">
        <v>0.44305338202051819</v>
      </c>
      <c r="AV151" s="129">
        <v>0.1476264997391758</v>
      </c>
      <c r="AW151" s="129">
        <v>9.8939314901756212E-2</v>
      </c>
      <c r="AX151" s="129">
        <v>4.8687184837419586E-2</v>
      </c>
      <c r="AY151" s="129">
        <v>0.2954268822813424</v>
      </c>
      <c r="AZ151" s="129">
        <v>0.55694661797948186</v>
      </c>
      <c r="BA151" s="117">
        <v>55.298076923076913</v>
      </c>
      <c r="BB151" s="117">
        <v>34.432432432432435</v>
      </c>
      <c r="BC151" s="117">
        <v>20.707317073170731</v>
      </c>
      <c r="BD151" s="117">
        <v>25.863636363636363</v>
      </c>
      <c r="BE151" s="117">
        <v>14.736842105263158</v>
      </c>
      <c r="BF151" s="117">
        <v>51.484848484848484</v>
      </c>
      <c r="BG151" s="117">
        <v>106.76666666666667</v>
      </c>
    </row>
    <row r="152" spans="1:59" x14ac:dyDescent="0.45">
      <c r="A152" s="3" t="s">
        <v>217</v>
      </c>
      <c r="B152" s="3" t="s">
        <v>163</v>
      </c>
      <c r="C152" s="3" t="s">
        <v>363</v>
      </c>
      <c r="D152" s="114">
        <v>5.6</v>
      </c>
      <c r="E152" s="114">
        <v>7</v>
      </c>
      <c r="F152" s="114">
        <v>7</v>
      </c>
      <c r="G152" s="114" t="s">
        <v>220</v>
      </c>
      <c r="H152" s="114">
        <v>7</v>
      </c>
      <c r="I152" s="114" t="s">
        <v>220</v>
      </c>
      <c r="J152" s="114">
        <v>5.25</v>
      </c>
      <c r="K152" s="117">
        <v>465.4</v>
      </c>
      <c r="L152" s="117">
        <v>492</v>
      </c>
      <c r="M152" s="117">
        <v>492</v>
      </c>
      <c r="N152" s="117" t="s">
        <v>220</v>
      </c>
      <c r="O152" s="117">
        <v>492</v>
      </c>
      <c r="P152" s="117" t="s">
        <v>220</v>
      </c>
      <c r="Q152" s="117">
        <v>458.75</v>
      </c>
      <c r="R152" s="120">
        <v>5</v>
      </c>
      <c r="S152" s="120">
        <v>1</v>
      </c>
      <c r="T152" s="120">
        <v>1</v>
      </c>
      <c r="U152" s="120">
        <v>0</v>
      </c>
      <c r="V152" s="120">
        <v>1</v>
      </c>
      <c r="W152" s="120">
        <v>0</v>
      </c>
      <c r="X152" s="120">
        <v>4</v>
      </c>
      <c r="Y152" s="120">
        <v>28</v>
      </c>
      <c r="Z152" s="120">
        <v>7</v>
      </c>
      <c r="AA152" s="120">
        <v>7</v>
      </c>
      <c r="AB152" s="120">
        <v>0</v>
      </c>
      <c r="AC152" s="120">
        <v>7</v>
      </c>
      <c r="AD152" s="120">
        <v>0</v>
      </c>
      <c r="AE152" s="120">
        <v>21</v>
      </c>
      <c r="AF152" s="129">
        <v>1</v>
      </c>
      <c r="AG152" s="129">
        <v>0.25</v>
      </c>
      <c r="AH152" s="129">
        <v>0.25</v>
      </c>
      <c r="AI152" s="129">
        <v>0</v>
      </c>
      <c r="AJ152" s="129">
        <v>0.25</v>
      </c>
      <c r="AK152" s="129">
        <v>0</v>
      </c>
      <c r="AL152" s="129">
        <v>0.75</v>
      </c>
      <c r="AM152" s="123">
        <v>2.327</v>
      </c>
      <c r="AN152" s="123">
        <v>0.49199999999999999</v>
      </c>
      <c r="AO152" s="123">
        <v>0.49199999999999999</v>
      </c>
      <c r="AP152" s="123">
        <v>0</v>
      </c>
      <c r="AQ152" s="123">
        <v>0.49199999999999999</v>
      </c>
      <c r="AR152" s="123">
        <v>0</v>
      </c>
      <c r="AS152" s="123">
        <v>1.835</v>
      </c>
      <c r="AT152" s="129">
        <v>1</v>
      </c>
      <c r="AU152" s="129">
        <v>0.21143102707348518</v>
      </c>
      <c r="AV152" s="129">
        <v>0.21143102707348518</v>
      </c>
      <c r="AW152" s="129">
        <v>0</v>
      </c>
      <c r="AX152" s="129">
        <v>0.21143102707348518</v>
      </c>
      <c r="AY152" s="129">
        <v>0</v>
      </c>
      <c r="AZ152" s="129">
        <v>0.78856897292651484</v>
      </c>
      <c r="BA152" s="117">
        <v>83.107142857142861</v>
      </c>
      <c r="BB152" s="117">
        <v>70.285714285714292</v>
      </c>
      <c r="BC152" s="117">
        <v>70.285714285714292</v>
      </c>
      <c r="BD152" s="117" t="s">
        <v>220</v>
      </c>
      <c r="BE152" s="117">
        <v>70.285714285714292</v>
      </c>
      <c r="BF152" s="117" t="s">
        <v>220</v>
      </c>
      <c r="BG152" s="117">
        <v>87.38095238095238</v>
      </c>
    </row>
    <row r="153" spans="1:59" x14ac:dyDescent="0.45">
      <c r="A153" s="3" t="s">
        <v>217</v>
      </c>
      <c r="B153" s="3" t="s">
        <v>163</v>
      </c>
      <c r="C153" s="3" t="s">
        <v>364</v>
      </c>
      <c r="D153" s="114">
        <v>5.166666666666667</v>
      </c>
      <c r="E153" s="114">
        <v>7</v>
      </c>
      <c r="F153" s="114" t="s">
        <v>220</v>
      </c>
      <c r="G153" s="114" t="s">
        <v>220</v>
      </c>
      <c r="H153" s="114" t="s">
        <v>220</v>
      </c>
      <c r="I153" s="114">
        <v>7</v>
      </c>
      <c r="J153" s="114">
        <v>3.3333333333333335</v>
      </c>
      <c r="K153" s="117">
        <v>356.50000000000006</v>
      </c>
      <c r="L153" s="117">
        <v>141.33333333333334</v>
      </c>
      <c r="M153" s="117" t="s">
        <v>220</v>
      </c>
      <c r="N153" s="117" t="s">
        <v>220</v>
      </c>
      <c r="O153" s="117" t="s">
        <v>220</v>
      </c>
      <c r="P153" s="117">
        <v>141.33333333333334</v>
      </c>
      <c r="Q153" s="117">
        <v>571.66666666666663</v>
      </c>
      <c r="R153" s="120">
        <v>6</v>
      </c>
      <c r="S153" s="120">
        <v>3</v>
      </c>
      <c r="T153" s="120">
        <v>0</v>
      </c>
      <c r="U153" s="120">
        <v>0</v>
      </c>
      <c r="V153" s="120">
        <v>0</v>
      </c>
      <c r="W153" s="120">
        <v>3</v>
      </c>
      <c r="X153" s="120">
        <v>3</v>
      </c>
      <c r="Y153" s="120">
        <v>31</v>
      </c>
      <c r="Z153" s="120">
        <v>21</v>
      </c>
      <c r="AA153" s="120">
        <v>0</v>
      </c>
      <c r="AB153" s="120">
        <v>0</v>
      </c>
      <c r="AC153" s="120">
        <v>0</v>
      </c>
      <c r="AD153" s="120">
        <v>21</v>
      </c>
      <c r="AE153" s="120">
        <v>10</v>
      </c>
      <c r="AF153" s="129">
        <v>1</v>
      </c>
      <c r="AG153" s="129">
        <v>0.67741935483870963</v>
      </c>
      <c r="AH153" s="129">
        <v>0</v>
      </c>
      <c r="AI153" s="129">
        <v>0</v>
      </c>
      <c r="AJ153" s="129">
        <v>0</v>
      </c>
      <c r="AK153" s="129">
        <v>0.67741935483870963</v>
      </c>
      <c r="AL153" s="129">
        <v>0.32258064516129031</v>
      </c>
      <c r="AM153" s="123">
        <v>2.1390000000000002</v>
      </c>
      <c r="AN153" s="123">
        <v>0.42399999999999999</v>
      </c>
      <c r="AO153" s="123">
        <v>0</v>
      </c>
      <c r="AP153" s="123">
        <v>0</v>
      </c>
      <c r="AQ153" s="123">
        <v>0</v>
      </c>
      <c r="AR153" s="123">
        <v>0.42399999999999999</v>
      </c>
      <c r="AS153" s="123">
        <v>1.7150000000000001</v>
      </c>
      <c r="AT153" s="129">
        <v>1</v>
      </c>
      <c r="AU153" s="129">
        <v>0.19822346891070591</v>
      </c>
      <c r="AV153" s="129">
        <v>0</v>
      </c>
      <c r="AW153" s="129">
        <v>0</v>
      </c>
      <c r="AX153" s="129">
        <v>0</v>
      </c>
      <c r="AY153" s="129">
        <v>0.19822346891070591</v>
      </c>
      <c r="AZ153" s="129">
        <v>0.80177653108929403</v>
      </c>
      <c r="BA153" s="117">
        <v>69.000000000000014</v>
      </c>
      <c r="BB153" s="117">
        <v>20.19047619047619</v>
      </c>
      <c r="BC153" s="117" t="s">
        <v>220</v>
      </c>
      <c r="BD153" s="117" t="s">
        <v>220</v>
      </c>
      <c r="BE153" s="117" t="s">
        <v>220</v>
      </c>
      <c r="BF153" s="117">
        <v>20.19047619047619</v>
      </c>
      <c r="BG153" s="117">
        <v>171.5</v>
      </c>
    </row>
    <row r="154" spans="1:59" x14ac:dyDescent="0.45">
      <c r="A154" s="3" t="s">
        <v>217</v>
      </c>
      <c r="B154" s="3" t="s">
        <v>163</v>
      </c>
      <c r="C154" s="3" t="s">
        <v>365</v>
      </c>
      <c r="D154" s="114">
        <v>5.8</v>
      </c>
      <c r="E154" s="114">
        <v>7.666666666666667</v>
      </c>
      <c r="F154" s="114">
        <v>7</v>
      </c>
      <c r="G154" s="114" t="s">
        <v>220</v>
      </c>
      <c r="H154" s="114">
        <v>7</v>
      </c>
      <c r="I154" s="114">
        <v>8</v>
      </c>
      <c r="J154" s="114">
        <v>3</v>
      </c>
      <c r="K154" s="117">
        <v>342.8</v>
      </c>
      <c r="L154" s="117">
        <v>307</v>
      </c>
      <c r="M154" s="117">
        <v>532</v>
      </c>
      <c r="N154" s="117" t="s">
        <v>220</v>
      </c>
      <c r="O154" s="117">
        <v>532</v>
      </c>
      <c r="P154" s="117">
        <v>194.5</v>
      </c>
      <c r="Q154" s="117">
        <v>396.5</v>
      </c>
      <c r="R154" s="120">
        <v>5</v>
      </c>
      <c r="S154" s="120">
        <v>3</v>
      </c>
      <c r="T154" s="120">
        <v>1</v>
      </c>
      <c r="U154" s="120">
        <v>0</v>
      </c>
      <c r="V154" s="120">
        <v>1</v>
      </c>
      <c r="W154" s="120">
        <v>2</v>
      </c>
      <c r="X154" s="120">
        <v>2</v>
      </c>
      <c r="Y154" s="120">
        <v>29</v>
      </c>
      <c r="Z154" s="120">
        <v>23</v>
      </c>
      <c r="AA154" s="120">
        <v>7</v>
      </c>
      <c r="AB154" s="120">
        <v>0</v>
      </c>
      <c r="AC154" s="120">
        <v>7</v>
      </c>
      <c r="AD154" s="120">
        <v>16</v>
      </c>
      <c r="AE154" s="120">
        <v>6</v>
      </c>
      <c r="AF154" s="129">
        <v>1</v>
      </c>
      <c r="AG154" s="129">
        <v>0.7931034482758621</v>
      </c>
      <c r="AH154" s="129">
        <v>0.2413793103448276</v>
      </c>
      <c r="AI154" s="129">
        <v>0</v>
      </c>
      <c r="AJ154" s="129">
        <v>0.2413793103448276</v>
      </c>
      <c r="AK154" s="129">
        <v>0.55172413793103448</v>
      </c>
      <c r="AL154" s="129">
        <v>0.20689655172413793</v>
      </c>
      <c r="AM154" s="123">
        <v>1.714</v>
      </c>
      <c r="AN154" s="123">
        <v>0.92100000000000004</v>
      </c>
      <c r="AO154" s="123">
        <v>0.53200000000000003</v>
      </c>
      <c r="AP154" s="123">
        <v>0</v>
      </c>
      <c r="AQ154" s="123">
        <v>0.53200000000000003</v>
      </c>
      <c r="AR154" s="123">
        <v>0.38900000000000001</v>
      </c>
      <c r="AS154" s="123">
        <v>0.79300000000000004</v>
      </c>
      <c r="AT154" s="129">
        <v>1</v>
      </c>
      <c r="AU154" s="129">
        <v>0.53733955659276544</v>
      </c>
      <c r="AV154" s="129">
        <v>0.31038506417736289</v>
      </c>
      <c r="AW154" s="129">
        <v>0</v>
      </c>
      <c r="AX154" s="129">
        <v>0.31038506417736289</v>
      </c>
      <c r="AY154" s="129">
        <v>0.22695449241540258</v>
      </c>
      <c r="AZ154" s="129">
        <v>0.46266044340723456</v>
      </c>
      <c r="BA154" s="117">
        <v>59.103448275862071</v>
      </c>
      <c r="BB154" s="117">
        <v>40.043478260869563</v>
      </c>
      <c r="BC154" s="117">
        <v>76</v>
      </c>
      <c r="BD154" s="117" t="s">
        <v>220</v>
      </c>
      <c r="BE154" s="117">
        <v>76</v>
      </c>
      <c r="BF154" s="117">
        <v>24.3125</v>
      </c>
      <c r="BG154" s="117">
        <v>132.16666666666666</v>
      </c>
    </row>
    <row r="155" spans="1:59" x14ac:dyDescent="0.45">
      <c r="A155" s="3" t="s">
        <v>217</v>
      </c>
      <c r="B155" s="3" t="s">
        <v>163</v>
      </c>
      <c r="C155" s="3" t="s">
        <v>366</v>
      </c>
      <c r="D155" s="114">
        <v>3.25</v>
      </c>
      <c r="E155" s="114">
        <v>2.6666666666666665</v>
      </c>
      <c r="F155" s="114">
        <v>4</v>
      </c>
      <c r="G155" s="114" t="s">
        <v>220</v>
      </c>
      <c r="H155" s="114">
        <v>4</v>
      </c>
      <c r="I155" s="114">
        <v>2</v>
      </c>
      <c r="J155" s="114">
        <v>5</v>
      </c>
      <c r="K155" s="117">
        <v>216.49999999999997</v>
      </c>
      <c r="L155" s="117">
        <v>147.66666666666666</v>
      </c>
      <c r="M155" s="117">
        <v>301</v>
      </c>
      <c r="N155" s="117" t="s">
        <v>220</v>
      </c>
      <c r="O155" s="117">
        <v>301</v>
      </c>
      <c r="P155" s="117">
        <v>71</v>
      </c>
      <c r="Q155" s="117">
        <v>423</v>
      </c>
      <c r="R155" s="120">
        <v>4</v>
      </c>
      <c r="S155" s="120">
        <v>3</v>
      </c>
      <c r="T155" s="120">
        <v>1</v>
      </c>
      <c r="U155" s="120">
        <v>0</v>
      </c>
      <c r="V155" s="120">
        <v>1</v>
      </c>
      <c r="W155" s="120">
        <v>2</v>
      </c>
      <c r="X155" s="120">
        <v>1</v>
      </c>
      <c r="Y155" s="120">
        <v>13</v>
      </c>
      <c r="Z155" s="120">
        <v>8</v>
      </c>
      <c r="AA155" s="120">
        <v>4</v>
      </c>
      <c r="AB155" s="120">
        <v>0</v>
      </c>
      <c r="AC155" s="120">
        <v>4</v>
      </c>
      <c r="AD155" s="120">
        <v>4</v>
      </c>
      <c r="AE155" s="120">
        <v>5</v>
      </c>
      <c r="AF155" s="129">
        <v>1</v>
      </c>
      <c r="AG155" s="129">
        <v>0.61538461538461542</v>
      </c>
      <c r="AH155" s="129">
        <v>0.30769230769230771</v>
      </c>
      <c r="AI155" s="129">
        <v>0</v>
      </c>
      <c r="AJ155" s="129">
        <v>0.30769230769230771</v>
      </c>
      <c r="AK155" s="129">
        <v>0.30769230769230771</v>
      </c>
      <c r="AL155" s="129">
        <v>0.38461538461538464</v>
      </c>
      <c r="AM155" s="123">
        <v>0.86599999999999988</v>
      </c>
      <c r="AN155" s="123">
        <v>0.44299999999999995</v>
      </c>
      <c r="AO155" s="123">
        <v>0.30099999999999999</v>
      </c>
      <c r="AP155" s="123">
        <v>0</v>
      </c>
      <c r="AQ155" s="123">
        <v>0.30099999999999999</v>
      </c>
      <c r="AR155" s="123">
        <v>0.14199999999999999</v>
      </c>
      <c r="AS155" s="123">
        <v>0.42299999999999999</v>
      </c>
      <c r="AT155" s="129">
        <v>1</v>
      </c>
      <c r="AU155" s="129">
        <v>0.51154734411085456</v>
      </c>
      <c r="AV155" s="129">
        <v>0.34757505773672059</v>
      </c>
      <c r="AW155" s="129">
        <v>0</v>
      </c>
      <c r="AX155" s="129">
        <v>0.34757505773672059</v>
      </c>
      <c r="AY155" s="129">
        <v>0.16397228637413397</v>
      </c>
      <c r="AZ155" s="129">
        <v>0.48845265588914555</v>
      </c>
      <c r="BA155" s="117">
        <v>66.615384615384613</v>
      </c>
      <c r="BB155" s="117">
        <v>55.374999999999993</v>
      </c>
      <c r="BC155" s="117">
        <v>75.25</v>
      </c>
      <c r="BD155" s="117" t="s">
        <v>220</v>
      </c>
      <c r="BE155" s="117">
        <v>75.25</v>
      </c>
      <c r="BF155" s="117">
        <v>35.5</v>
      </c>
      <c r="BG155" s="117">
        <v>84.6</v>
      </c>
    </row>
    <row r="156" spans="1:59" x14ac:dyDescent="0.45">
      <c r="A156" s="2" t="s">
        <v>215</v>
      </c>
      <c r="B156" s="2" t="s">
        <v>164</v>
      </c>
      <c r="C156" s="2" t="s">
        <v>367</v>
      </c>
      <c r="D156" s="113">
        <v>4.671875</v>
      </c>
      <c r="E156" s="113">
        <v>7.7826086956521738</v>
      </c>
      <c r="F156" s="113">
        <v>8.615384615384615</v>
      </c>
      <c r="G156" s="113">
        <v>10.666666666666666</v>
      </c>
      <c r="H156" s="113">
        <v>8</v>
      </c>
      <c r="I156" s="113">
        <v>6.7</v>
      </c>
      <c r="J156" s="113">
        <v>2.9268292682926829</v>
      </c>
      <c r="K156" s="116">
        <v>355.40625000000006</v>
      </c>
      <c r="L156" s="116">
        <v>444.56521739130443</v>
      </c>
      <c r="M156" s="116">
        <v>521.23076923076928</v>
      </c>
      <c r="N156" s="116">
        <v>867.66666666666652</v>
      </c>
      <c r="O156" s="116">
        <v>417.3</v>
      </c>
      <c r="P156" s="116">
        <v>344.9</v>
      </c>
      <c r="Q156" s="116">
        <v>305.39024390243895</v>
      </c>
      <c r="R156" s="119">
        <v>64</v>
      </c>
      <c r="S156" s="119">
        <v>23</v>
      </c>
      <c r="T156" s="119">
        <v>13</v>
      </c>
      <c r="U156" s="119">
        <v>3</v>
      </c>
      <c r="V156" s="119">
        <v>10</v>
      </c>
      <c r="W156" s="119">
        <v>10</v>
      </c>
      <c r="X156" s="119">
        <v>41</v>
      </c>
      <c r="Y156" s="119">
        <v>299</v>
      </c>
      <c r="Z156" s="119">
        <v>179</v>
      </c>
      <c r="AA156" s="119">
        <v>112</v>
      </c>
      <c r="AB156" s="119">
        <v>32</v>
      </c>
      <c r="AC156" s="119">
        <v>80</v>
      </c>
      <c r="AD156" s="119">
        <v>67</v>
      </c>
      <c r="AE156" s="119">
        <v>120</v>
      </c>
      <c r="AF156" s="128">
        <v>1</v>
      </c>
      <c r="AG156" s="128">
        <v>0.59866220735785958</v>
      </c>
      <c r="AH156" s="128">
        <v>0.37458193979933108</v>
      </c>
      <c r="AI156" s="128">
        <v>0.10702341137123746</v>
      </c>
      <c r="AJ156" s="128">
        <v>0.26755852842809363</v>
      </c>
      <c r="AK156" s="128">
        <v>0.22408026755852842</v>
      </c>
      <c r="AL156" s="128">
        <v>0.40133779264214048</v>
      </c>
      <c r="AM156" s="122">
        <v>22.746000000000002</v>
      </c>
      <c r="AN156" s="122">
        <v>10.225000000000001</v>
      </c>
      <c r="AO156" s="122">
        <v>6.7759999999999998</v>
      </c>
      <c r="AP156" s="122">
        <v>2.6029999999999998</v>
      </c>
      <c r="AQ156" s="122">
        <v>4.173</v>
      </c>
      <c r="AR156" s="122">
        <v>3.4489999999999998</v>
      </c>
      <c r="AS156" s="122">
        <v>12.520999999999999</v>
      </c>
      <c r="AT156" s="128">
        <v>1</v>
      </c>
      <c r="AU156" s="128">
        <v>0.44952958761980133</v>
      </c>
      <c r="AV156" s="128">
        <v>0.29789853160995339</v>
      </c>
      <c r="AW156" s="128">
        <v>0.11443770333245404</v>
      </c>
      <c r="AX156" s="128">
        <v>0.18346082827749932</v>
      </c>
      <c r="AY156" s="128">
        <v>0.15163105600984786</v>
      </c>
      <c r="AZ156" s="128">
        <v>0.55047041238019867</v>
      </c>
      <c r="BA156" s="116">
        <v>76.073578595317741</v>
      </c>
      <c r="BB156" s="116">
        <v>57.122905027932973</v>
      </c>
      <c r="BC156" s="116">
        <v>60.5</v>
      </c>
      <c r="BD156" s="116">
        <v>81.343749999999986</v>
      </c>
      <c r="BE156" s="116">
        <v>52.162500000000001</v>
      </c>
      <c r="BF156" s="116">
        <v>51.477611940298509</v>
      </c>
      <c r="BG156" s="116">
        <v>104.34166666666665</v>
      </c>
    </row>
    <row r="157" spans="1:59" x14ac:dyDescent="0.45">
      <c r="A157" s="3" t="s">
        <v>217</v>
      </c>
      <c r="B157" s="3" t="s">
        <v>164</v>
      </c>
      <c r="C157" s="3" t="s">
        <v>368</v>
      </c>
      <c r="D157" s="114">
        <v>4.1363636363636367</v>
      </c>
      <c r="E157" s="114">
        <v>7.166666666666667</v>
      </c>
      <c r="F157" s="114">
        <v>9.3333333333333339</v>
      </c>
      <c r="G157" s="114">
        <v>11</v>
      </c>
      <c r="H157" s="114">
        <v>8.5</v>
      </c>
      <c r="I157" s="114">
        <v>5</v>
      </c>
      <c r="J157" s="114">
        <v>3</v>
      </c>
      <c r="K157" s="117">
        <v>307.68181818181819</v>
      </c>
      <c r="L157" s="117">
        <v>366</v>
      </c>
      <c r="M157" s="117">
        <v>524</v>
      </c>
      <c r="N157" s="117">
        <v>797</v>
      </c>
      <c r="O157" s="117">
        <v>387.5</v>
      </c>
      <c r="P157" s="117">
        <v>208</v>
      </c>
      <c r="Q157" s="117">
        <v>285.8125</v>
      </c>
      <c r="R157" s="120">
        <v>22</v>
      </c>
      <c r="S157" s="120">
        <v>6</v>
      </c>
      <c r="T157" s="120">
        <v>3</v>
      </c>
      <c r="U157" s="120">
        <v>1</v>
      </c>
      <c r="V157" s="120">
        <v>2</v>
      </c>
      <c r="W157" s="120">
        <v>3</v>
      </c>
      <c r="X157" s="120">
        <v>16</v>
      </c>
      <c r="Y157" s="120">
        <v>91</v>
      </c>
      <c r="Z157" s="120">
        <v>43</v>
      </c>
      <c r="AA157" s="120">
        <v>28</v>
      </c>
      <c r="AB157" s="120">
        <v>11</v>
      </c>
      <c r="AC157" s="120">
        <v>17</v>
      </c>
      <c r="AD157" s="120">
        <v>15</v>
      </c>
      <c r="AE157" s="120">
        <v>48</v>
      </c>
      <c r="AF157" s="129">
        <v>1</v>
      </c>
      <c r="AG157" s="129">
        <v>0.47252747252747251</v>
      </c>
      <c r="AH157" s="129">
        <v>0.30769230769230771</v>
      </c>
      <c r="AI157" s="129">
        <v>0.12087912087912088</v>
      </c>
      <c r="AJ157" s="129">
        <v>0.18681318681318682</v>
      </c>
      <c r="AK157" s="129">
        <v>0.16483516483516483</v>
      </c>
      <c r="AL157" s="129">
        <v>0.52747252747252749</v>
      </c>
      <c r="AM157" s="123">
        <v>6.7690000000000001</v>
      </c>
      <c r="AN157" s="123">
        <v>2.1960000000000002</v>
      </c>
      <c r="AO157" s="123">
        <v>1.5720000000000001</v>
      </c>
      <c r="AP157" s="123">
        <v>0.79700000000000004</v>
      </c>
      <c r="AQ157" s="123">
        <v>0.77500000000000002</v>
      </c>
      <c r="AR157" s="123">
        <v>0.624</v>
      </c>
      <c r="AS157" s="123">
        <v>4.5730000000000004</v>
      </c>
      <c r="AT157" s="129">
        <v>1</v>
      </c>
      <c r="AU157" s="129">
        <v>0.32442015068695523</v>
      </c>
      <c r="AV157" s="129">
        <v>0.23223518983601715</v>
      </c>
      <c r="AW157" s="129">
        <v>0.11774265031762447</v>
      </c>
      <c r="AX157" s="129">
        <v>0.11449253951839268</v>
      </c>
      <c r="AY157" s="129">
        <v>9.2184960850938094E-2</v>
      </c>
      <c r="AZ157" s="129">
        <v>0.67557984931304482</v>
      </c>
      <c r="BA157" s="117">
        <v>74.384615384615387</v>
      </c>
      <c r="BB157" s="117">
        <v>51.069767441860463</v>
      </c>
      <c r="BC157" s="117">
        <v>56.142857142857146</v>
      </c>
      <c r="BD157" s="117">
        <v>72.454545454545453</v>
      </c>
      <c r="BE157" s="117">
        <v>45.588235294117645</v>
      </c>
      <c r="BF157" s="117">
        <v>41.6</v>
      </c>
      <c r="BG157" s="117">
        <v>95.270833333333329</v>
      </c>
    </row>
    <row r="158" spans="1:59" x14ac:dyDescent="0.45">
      <c r="A158" s="3" t="s">
        <v>217</v>
      </c>
      <c r="B158" s="3" t="s">
        <v>164</v>
      </c>
      <c r="C158" s="3" t="s">
        <v>369</v>
      </c>
      <c r="D158" s="114">
        <v>4.3809523809523814</v>
      </c>
      <c r="E158" s="114">
        <v>7.125</v>
      </c>
      <c r="F158" s="114">
        <v>6.2</v>
      </c>
      <c r="G158" s="114">
        <v>6</v>
      </c>
      <c r="H158" s="114">
        <v>6.25</v>
      </c>
      <c r="I158" s="114">
        <v>8.6666666666666661</v>
      </c>
      <c r="J158" s="114">
        <v>2.6923076923076925</v>
      </c>
      <c r="K158" s="117">
        <v>337.76190476190476</v>
      </c>
      <c r="L158" s="117">
        <v>347.50000000000006</v>
      </c>
      <c r="M158" s="117">
        <v>308.8</v>
      </c>
      <c r="N158" s="117">
        <v>191</v>
      </c>
      <c r="O158" s="117">
        <v>338.25</v>
      </c>
      <c r="P158" s="117">
        <v>412</v>
      </c>
      <c r="Q158" s="117">
        <v>331.76923076923077</v>
      </c>
      <c r="R158" s="120">
        <v>21</v>
      </c>
      <c r="S158" s="120">
        <v>8</v>
      </c>
      <c r="T158" s="120">
        <v>5</v>
      </c>
      <c r="U158" s="120">
        <v>1</v>
      </c>
      <c r="V158" s="120">
        <v>4</v>
      </c>
      <c r="W158" s="120">
        <v>3</v>
      </c>
      <c r="X158" s="120">
        <v>13</v>
      </c>
      <c r="Y158" s="120">
        <v>92</v>
      </c>
      <c r="Z158" s="120">
        <v>57</v>
      </c>
      <c r="AA158" s="120">
        <v>31</v>
      </c>
      <c r="AB158" s="120">
        <v>6</v>
      </c>
      <c r="AC158" s="120">
        <v>25</v>
      </c>
      <c r="AD158" s="120">
        <v>26</v>
      </c>
      <c r="AE158" s="120">
        <v>35</v>
      </c>
      <c r="AF158" s="129">
        <v>1</v>
      </c>
      <c r="AG158" s="129">
        <v>0.61956521739130432</v>
      </c>
      <c r="AH158" s="129">
        <v>0.33695652173913043</v>
      </c>
      <c r="AI158" s="129">
        <v>6.5217391304347824E-2</v>
      </c>
      <c r="AJ158" s="129">
        <v>0.27173913043478259</v>
      </c>
      <c r="AK158" s="129">
        <v>0.28260869565217389</v>
      </c>
      <c r="AL158" s="129">
        <v>0.38043478260869568</v>
      </c>
      <c r="AM158" s="123">
        <v>7.093</v>
      </c>
      <c r="AN158" s="123">
        <v>2.7800000000000002</v>
      </c>
      <c r="AO158" s="123">
        <v>1.544</v>
      </c>
      <c r="AP158" s="123">
        <v>0.191</v>
      </c>
      <c r="AQ158" s="123">
        <v>1.353</v>
      </c>
      <c r="AR158" s="123">
        <v>1.236</v>
      </c>
      <c r="AS158" s="123">
        <v>4.3129999999999997</v>
      </c>
      <c r="AT158" s="129">
        <v>1</v>
      </c>
      <c r="AU158" s="129">
        <v>0.39193571126462712</v>
      </c>
      <c r="AV158" s="129">
        <v>0.21767940222754828</v>
      </c>
      <c r="AW158" s="129">
        <v>2.6927957140843086E-2</v>
      </c>
      <c r="AX158" s="129">
        <v>0.19075144508670519</v>
      </c>
      <c r="AY158" s="129">
        <v>0.17425630903707881</v>
      </c>
      <c r="AZ158" s="129">
        <v>0.60806428873537288</v>
      </c>
      <c r="BA158" s="117">
        <v>77.097826086956516</v>
      </c>
      <c r="BB158" s="117">
        <v>48.771929824561411</v>
      </c>
      <c r="BC158" s="117">
        <v>49.806451612903224</v>
      </c>
      <c r="BD158" s="117">
        <v>31.833333333333332</v>
      </c>
      <c r="BE158" s="117">
        <v>54.12</v>
      </c>
      <c r="BF158" s="117">
        <v>47.53846153846154</v>
      </c>
      <c r="BG158" s="117">
        <v>123.22857142857143</v>
      </c>
    </row>
    <row r="159" spans="1:59" x14ac:dyDescent="0.45">
      <c r="A159" s="3" t="s">
        <v>217</v>
      </c>
      <c r="B159" s="3" t="s">
        <v>164</v>
      </c>
      <c r="C159" s="3" t="s">
        <v>370</v>
      </c>
      <c r="D159" s="114">
        <v>5.5238095238095237</v>
      </c>
      <c r="E159" s="114">
        <v>8.7777777777777786</v>
      </c>
      <c r="F159" s="114">
        <v>10.6</v>
      </c>
      <c r="G159" s="114">
        <v>15</v>
      </c>
      <c r="H159" s="114">
        <v>9.5</v>
      </c>
      <c r="I159" s="114">
        <v>6.5</v>
      </c>
      <c r="J159" s="114">
        <v>3.0833333333333335</v>
      </c>
      <c r="K159" s="117">
        <v>423.04761904761904</v>
      </c>
      <c r="L159" s="117">
        <v>583.22222222222229</v>
      </c>
      <c r="M159" s="117">
        <v>732</v>
      </c>
      <c r="N159" s="117">
        <v>1615</v>
      </c>
      <c r="O159" s="117">
        <v>511.25</v>
      </c>
      <c r="P159" s="117">
        <v>397.25</v>
      </c>
      <c r="Q159" s="117">
        <v>302.91666666666669</v>
      </c>
      <c r="R159" s="120">
        <v>21</v>
      </c>
      <c r="S159" s="120">
        <v>9</v>
      </c>
      <c r="T159" s="120">
        <v>5</v>
      </c>
      <c r="U159" s="120">
        <v>1</v>
      </c>
      <c r="V159" s="120">
        <v>4</v>
      </c>
      <c r="W159" s="120">
        <v>4</v>
      </c>
      <c r="X159" s="120">
        <v>12</v>
      </c>
      <c r="Y159" s="120">
        <v>116</v>
      </c>
      <c r="Z159" s="120">
        <v>79</v>
      </c>
      <c r="AA159" s="120">
        <v>53</v>
      </c>
      <c r="AB159" s="120">
        <v>15</v>
      </c>
      <c r="AC159" s="120">
        <v>38</v>
      </c>
      <c r="AD159" s="120">
        <v>26</v>
      </c>
      <c r="AE159" s="120">
        <v>37</v>
      </c>
      <c r="AF159" s="129">
        <v>1</v>
      </c>
      <c r="AG159" s="129">
        <v>0.68103448275862066</v>
      </c>
      <c r="AH159" s="129">
        <v>0.45689655172413796</v>
      </c>
      <c r="AI159" s="129">
        <v>0.12931034482758622</v>
      </c>
      <c r="AJ159" s="129">
        <v>0.32758620689655171</v>
      </c>
      <c r="AK159" s="129">
        <v>0.22413793103448276</v>
      </c>
      <c r="AL159" s="129">
        <v>0.31896551724137934</v>
      </c>
      <c r="AM159" s="123">
        <v>8.8840000000000003</v>
      </c>
      <c r="AN159" s="123">
        <v>5.2490000000000006</v>
      </c>
      <c r="AO159" s="123">
        <v>3.66</v>
      </c>
      <c r="AP159" s="123">
        <v>1.615</v>
      </c>
      <c r="AQ159" s="123">
        <v>2.0449999999999999</v>
      </c>
      <c r="AR159" s="123">
        <v>1.589</v>
      </c>
      <c r="AS159" s="123">
        <v>3.6349999999999998</v>
      </c>
      <c r="AT159" s="129">
        <v>1</v>
      </c>
      <c r="AU159" s="129">
        <v>0.59083746060333187</v>
      </c>
      <c r="AV159" s="129">
        <v>0.41197658712291763</v>
      </c>
      <c r="AW159" s="129">
        <v>0.18178748311571363</v>
      </c>
      <c r="AX159" s="129">
        <v>0.23018910400720394</v>
      </c>
      <c r="AY159" s="129">
        <v>0.17886087348041421</v>
      </c>
      <c r="AZ159" s="129">
        <v>0.40916253939666813</v>
      </c>
      <c r="BA159" s="117">
        <v>76.58620689655173</v>
      </c>
      <c r="BB159" s="117">
        <v>66.443037974683563</v>
      </c>
      <c r="BC159" s="117">
        <v>69.056603773584911</v>
      </c>
      <c r="BD159" s="117">
        <v>107.66666666666667</v>
      </c>
      <c r="BE159" s="117">
        <v>53.815789473684212</v>
      </c>
      <c r="BF159" s="117">
        <v>61.115384615384613</v>
      </c>
      <c r="BG159" s="117">
        <v>98.243243243243242</v>
      </c>
    </row>
    <row r="160" spans="1:59" x14ac:dyDescent="0.45">
      <c r="A160" s="2" t="s">
        <v>215</v>
      </c>
      <c r="B160" s="2" t="s">
        <v>165</v>
      </c>
      <c r="C160" s="2" t="s">
        <v>371</v>
      </c>
      <c r="D160" s="113">
        <v>6.2661290322580649</v>
      </c>
      <c r="E160" s="113">
        <v>10.71111111111111</v>
      </c>
      <c r="F160" s="113">
        <v>14.4</v>
      </c>
      <c r="G160" s="113">
        <v>22.571428571428573</v>
      </c>
      <c r="H160" s="113">
        <v>10</v>
      </c>
      <c r="I160" s="113">
        <v>7.76</v>
      </c>
      <c r="J160" s="113">
        <v>3.7341772151898733</v>
      </c>
      <c r="K160" s="116">
        <v>438.25806451612897</v>
      </c>
      <c r="L160" s="116">
        <v>476.73333333333341</v>
      </c>
      <c r="M160" s="116">
        <v>601.70000000000005</v>
      </c>
      <c r="N160" s="116">
        <v>802.28571428571433</v>
      </c>
      <c r="O160" s="116">
        <v>493.69230769230762</v>
      </c>
      <c r="P160" s="116">
        <v>376.76</v>
      </c>
      <c r="Q160" s="116">
        <v>416.34177215189885</v>
      </c>
      <c r="R160" s="119">
        <v>124</v>
      </c>
      <c r="S160" s="119">
        <v>45</v>
      </c>
      <c r="T160" s="119">
        <v>20</v>
      </c>
      <c r="U160" s="119">
        <v>7</v>
      </c>
      <c r="V160" s="119">
        <v>13</v>
      </c>
      <c r="W160" s="119">
        <v>25</v>
      </c>
      <c r="X160" s="119">
        <v>79</v>
      </c>
      <c r="Y160" s="119">
        <v>777</v>
      </c>
      <c r="Z160" s="119">
        <v>482</v>
      </c>
      <c r="AA160" s="119">
        <v>288</v>
      </c>
      <c r="AB160" s="119">
        <v>158</v>
      </c>
      <c r="AC160" s="119">
        <v>130</v>
      </c>
      <c r="AD160" s="119">
        <v>194</v>
      </c>
      <c r="AE160" s="119">
        <v>295</v>
      </c>
      <c r="AF160" s="128">
        <v>1</v>
      </c>
      <c r="AG160" s="128">
        <v>0.62033462033462028</v>
      </c>
      <c r="AH160" s="128">
        <v>0.37065637065637064</v>
      </c>
      <c r="AI160" s="128">
        <v>0.20334620334620335</v>
      </c>
      <c r="AJ160" s="128">
        <v>0.16731016731016732</v>
      </c>
      <c r="AK160" s="128">
        <v>0.24967824967824967</v>
      </c>
      <c r="AL160" s="128">
        <v>0.37966537966537967</v>
      </c>
      <c r="AM160" s="122">
        <v>54.343999999999994</v>
      </c>
      <c r="AN160" s="122">
        <v>21.453000000000003</v>
      </c>
      <c r="AO160" s="122">
        <v>12.034000000000001</v>
      </c>
      <c r="AP160" s="122">
        <v>5.6159999999999997</v>
      </c>
      <c r="AQ160" s="122">
        <v>6.4179999999999993</v>
      </c>
      <c r="AR160" s="122">
        <v>9.4190000000000005</v>
      </c>
      <c r="AS160" s="122">
        <v>32.891000000000005</v>
      </c>
      <c r="AT160" s="128">
        <v>1</v>
      </c>
      <c r="AU160" s="128">
        <v>0.39476299131458864</v>
      </c>
      <c r="AV160" s="128">
        <v>0.22144118945973801</v>
      </c>
      <c r="AW160" s="128">
        <v>0.10334167525393788</v>
      </c>
      <c r="AX160" s="128">
        <v>0.11809951420580009</v>
      </c>
      <c r="AY160" s="128">
        <v>0.1733218018548506</v>
      </c>
      <c r="AZ160" s="128">
        <v>0.60523700868541164</v>
      </c>
      <c r="BA160" s="116">
        <v>69.940797940797935</v>
      </c>
      <c r="BB160" s="116">
        <v>44.508298755186729</v>
      </c>
      <c r="BC160" s="116">
        <v>41.784722222222221</v>
      </c>
      <c r="BD160" s="116">
        <v>35.544303797468352</v>
      </c>
      <c r="BE160" s="116">
        <v>49.369230769230761</v>
      </c>
      <c r="BF160" s="116">
        <v>48.551546391752581</v>
      </c>
      <c r="BG160" s="116">
        <v>111.49491525423731</v>
      </c>
    </row>
    <row r="161" spans="1:59" x14ac:dyDescent="0.45">
      <c r="A161" s="3" t="s">
        <v>217</v>
      </c>
      <c r="B161" s="3" t="s">
        <v>165</v>
      </c>
      <c r="C161" s="3" t="s">
        <v>372</v>
      </c>
      <c r="D161" s="114">
        <v>4</v>
      </c>
      <c r="E161" s="114">
        <v>7</v>
      </c>
      <c r="F161" s="114">
        <v>7</v>
      </c>
      <c r="G161" s="114" t="s">
        <v>220</v>
      </c>
      <c r="H161" s="114">
        <v>7</v>
      </c>
      <c r="I161" s="114" t="s">
        <v>220</v>
      </c>
      <c r="J161" s="114">
        <v>3</v>
      </c>
      <c r="K161" s="117">
        <v>327</v>
      </c>
      <c r="L161" s="117">
        <v>498</v>
      </c>
      <c r="M161" s="117">
        <v>498</v>
      </c>
      <c r="N161" s="117" t="s">
        <v>220</v>
      </c>
      <c r="O161" s="117">
        <v>498</v>
      </c>
      <c r="P161" s="117" t="s">
        <v>220</v>
      </c>
      <c r="Q161" s="117">
        <v>270</v>
      </c>
      <c r="R161" s="120">
        <v>4</v>
      </c>
      <c r="S161" s="120">
        <v>1</v>
      </c>
      <c r="T161" s="120">
        <v>1</v>
      </c>
      <c r="U161" s="120">
        <v>0</v>
      </c>
      <c r="V161" s="120">
        <v>1</v>
      </c>
      <c r="W161" s="120">
        <v>0</v>
      </c>
      <c r="X161" s="120">
        <v>3</v>
      </c>
      <c r="Y161" s="120">
        <v>16</v>
      </c>
      <c r="Z161" s="120">
        <v>7</v>
      </c>
      <c r="AA161" s="120">
        <v>7</v>
      </c>
      <c r="AB161" s="120">
        <v>0</v>
      </c>
      <c r="AC161" s="120">
        <v>7</v>
      </c>
      <c r="AD161" s="120">
        <v>0</v>
      </c>
      <c r="AE161" s="120">
        <v>9</v>
      </c>
      <c r="AF161" s="129">
        <v>1</v>
      </c>
      <c r="AG161" s="129">
        <v>0.4375</v>
      </c>
      <c r="AH161" s="129">
        <v>0.4375</v>
      </c>
      <c r="AI161" s="129">
        <v>0</v>
      </c>
      <c r="AJ161" s="129">
        <v>0.4375</v>
      </c>
      <c r="AK161" s="129">
        <v>0</v>
      </c>
      <c r="AL161" s="129">
        <v>0.5625</v>
      </c>
      <c r="AM161" s="123">
        <v>1.3080000000000001</v>
      </c>
      <c r="AN161" s="123">
        <v>0.498</v>
      </c>
      <c r="AO161" s="123">
        <v>0.498</v>
      </c>
      <c r="AP161" s="123">
        <v>0</v>
      </c>
      <c r="AQ161" s="123">
        <v>0.498</v>
      </c>
      <c r="AR161" s="123">
        <v>0</v>
      </c>
      <c r="AS161" s="123">
        <v>0.81</v>
      </c>
      <c r="AT161" s="129">
        <v>1</v>
      </c>
      <c r="AU161" s="129">
        <v>0.38073394495412843</v>
      </c>
      <c r="AV161" s="129">
        <v>0.38073394495412843</v>
      </c>
      <c r="AW161" s="129">
        <v>0</v>
      </c>
      <c r="AX161" s="129">
        <v>0.38073394495412843</v>
      </c>
      <c r="AY161" s="129">
        <v>0</v>
      </c>
      <c r="AZ161" s="129">
        <v>0.61926605504587162</v>
      </c>
      <c r="BA161" s="117">
        <v>81.75</v>
      </c>
      <c r="BB161" s="117">
        <v>71.142857142857139</v>
      </c>
      <c r="BC161" s="117">
        <v>71.142857142857139</v>
      </c>
      <c r="BD161" s="117" t="s">
        <v>220</v>
      </c>
      <c r="BE161" s="117">
        <v>71.142857142857139</v>
      </c>
      <c r="BF161" s="117" t="s">
        <v>220</v>
      </c>
      <c r="BG161" s="117">
        <v>90</v>
      </c>
    </row>
    <row r="162" spans="1:59" x14ac:dyDescent="0.45">
      <c r="A162" s="3" t="s">
        <v>217</v>
      </c>
      <c r="B162" s="3" t="s">
        <v>165</v>
      </c>
      <c r="C162" s="3" t="s">
        <v>373</v>
      </c>
      <c r="D162" s="114">
        <v>6.8181818181818183</v>
      </c>
      <c r="E162" s="114">
        <v>19</v>
      </c>
      <c r="F162" s="114">
        <v>19</v>
      </c>
      <c r="G162" s="114">
        <v>23</v>
      </c>
      <c r="H162" s="114">
        <v>17</v>
      </c>
      <c r="I162" s="114" t="s">
        <v>220</v>
      </c>
      <c r="J162" s="114">
        <v>2.25</v>
      </c>
      <c r="K162" s="117">
        <v>346.36363636363637</v>
      </c>
      <c r="L162" s="117">
        <v>464.66666666666674</v>
      </c>
      <c r="M162" s="117">
        <v>464.66666666666674</v>
      </c>
      <c r="N162" s="117">
        <v>633</v>
      </c>
      <c r="O162" s="117">
        <v>380.5</v>
      </c>
      <c r="P162" s="117" t="s">
        <v>220</v>
      </c>
      <c r="Q162" s="117">
        <v>302</v>
      </c>
      <c r="R162" s="120">
        <v>11</v>
      </c>
      <c r="S162" s="120">
        <v>3</v>
      </c>
      <c r="T162" s="120">
        <v>3</v>
      </c>
      <c r="U162" s="120">
        <v>1</v>
      </c>
      <c r="V162" s="120">
        <v>2</v>
      </c>
      <c r="W162" s="120">
        <v>0</v>
      </c>
      <c r="X162" s="120">
        <v>8</v>
      </c>
      <c r="Y162" s="120">
        <v>75</v>
      </c>
      <c r="Z162" s="120">
        <v>57</v>
      </c>
      <c r="AA162" s="120">
        <v>57</v>
      </c>
      <c r="AB162" s="120">
        <v>23</v>
      </c>
      <c r="AC162" s="120">
        <v>34</v>
      </c>
      <c r="AD162" s="120">
        <v>0</v>
      </c>
      <c r="AE162" s="120">
        <v>18</v>
      </c>
      <c r="AF162" s="129">
        <v>1</v>
      </c>
      <c r="AG162" s="129">
        <v>0.76</v>
      </c>
      <c r="AH162" s="129">
        <v>0.76</v>
      </c>
      <c r="AI162" s="129">
        <v>0.30666666666666664</v>
      </c>
      <c r="AJ162" s="129">
        <v>0.45333333333333331</v>
      </c>
      <c r="AK162" s="129">
        <v>0</v>
      </c>
      <c r="AL162" s="129">
        <v>0.24</v>
      </c>
      <c r="AM162" s="123">
        <v>3.81</v>
      </c>
      <c r="AN162" s="123">
        <v>1.3940000000000001</v>
      </c>
      <c r="AO162" s="123">
        <v>1.3940000000000001</v>
      </c>
      <c r="AP162" s="123">
        <v>0.63300000000000001</v>
      </c>
      <c r="AQ162" s="123">
        <v>0.76100000000000001</v>
      </c>
      <c r="AR162" s="123">
        <v>0</v>
      </c>
      <c r="AS162" s="123">
        <v>2.4159999999999999</v>
      </c>
      <c r="AT162" s="129">
        <v>1</v>
      </c>
      <c r="AU162" s="129">
        <v>0.36587926509186353</v>
      </c>
      <c r="AV162" s="129">
        <v>0.36587926509186353</v>
      </c>
      <c r="AW162" s="129">
        <v>0.16614173228346457</v>
      </c>
      <c r="AX162" s="129">
        <v>0.19973753280839895</v>
      </c>
      <c r="AY162" s="129">
        <v>0</v>
      </c>
      <c r="AZ162" s="129">
        <v>0.63412073490813647</v>
      </c>
      <c r="BA162" s="117">
        <v>50.8</v>
      </c>
      <c r="BB162" s="117">
        <v>24.456140350877195</v>
      </c>
      <c r="BC162" s="117">
        <v>24.456140350877195</v>
      </c>
      <c r="BD162" s="117">
        <v>27.521739130434781</v>
      </c>
      <c r="BE162" s="117">
        <v>22.382352941176471</v>
      </c>
      <c r="BF162" s="117" t="s">
        <v>220</v>
      </c>
      <c r="BG162" s="117">
        <v>134.22222222222223</v>
      </c>
    </row>
    <row r="163" spans="1:59" x14ac:dyDescent="0.45">
      <c r="A163" s="3" t="s">
        <v>217</v>
      </c>
      <c r="B163" s="3" t="s">
        <v>165</v>
      </c>
      <c r="C163" s="3" t="s">
        <v>374</v>
      </c>
      <c r="D163" s="114">
        <v>4.8888888888888893</v>
      </c>
      <c r="E163" s="114">
        <v>7</v>
      </c>
      <c r="F163" s="114">
        <v>8</v>
      </c>
      <c r="G163" s="114" t="s">
        <v>220</v>
      </c>
      <c r="H163" s="114">
        <v>8</v>
      </c>
      <c r="I163" s="114">
        <v>6.666666666666667</v>
      </c>
      <c r="J163" s="114">
        <v>3.2</v>
      </c>
      <c r="K163" s="117">
        <v>429.33333333333331</v>
      </c>
      <c r="L163" s="117">
        <v>454.75</v>
      </c>
      <c r="M163" s="117">
        <v>440</v>
      </c>
      <c r="N163" s="117" t="s">
        <v>220</v>
      </c>
      <c r="O163" s="117">
        <v>440</v>
      </c>
      <c r="P163" s="117">
        <v>459.66666666666669</v>
      </c>
      <c r="Q163" s="117">
        <v>409</v>
      </c>
      <c r="R163" s="120">
        <v>9</v>
      </c>
      <c r="S163" s="120">
        <v>4</v>
      </c>
      <c r="T163" s="120">
        <v>1</v>
      </c>
      <c r="U163" s="120">
        <v>0</v>
      </c>
      <c r="V163" s="120">
        <v>1</v>
      </c>
      <c r="W163" s="120">
        <v>3</v>
      </c>
      <c r="X163" s="120">
        <v>5</v>
      </c>
      <c r="Y163" s="120">
        <v>44</v>
      </c>
      <c r="Z163" s="120">
        <v>28</v>
      </c>
      <c r="AA163" s="120">
        <v>8</v>
      </c>
      <c r="AB163" s="120">
        <v>0</v>
      </c>
      <c r="AC163" s="120">
        <v>8</v>
      </c>
      <c r="AD163" s="120">
        <v>20</v>
      </c>
      <c r="AE163" s="120">
        <v>16</v>
      </c>
      <c r="AF163" s="129">
        <v>1</v>
      </c>
      <c r="AG163" s="129">
        <v>0.63636363636363635</v>
      </c>
      <c r="AH163" s="129">
        <v>0.18181818181818182</v>
      </c>
      <c r="AI163" s="129">
        <v>0</v>
      </c>
      <c r="AJ163" s="129">
        <v>0.18181818181818182</v>
      </c>
      <c r="AK163" s="129">
        <v>0.45454545454545453</v>
      </c>
      <c r="AL163" s="129">
        <v>0.36363636363636365</v>
      </c>
      <c r="AM163" s="123">
        <v>3.8639999999999999</v>
      </c>
      <c r="AN163" s="123">
        <v>1.819</v>
      </c>
      <c r="AO163" s="123">
        <v>0.44</v>
      </c>
      <c r="AP163" s="123">
        <v>0</v>
      </c>
      <c r="AQ163" s="123">
        <v>0.44</v>
      </c>
      <c r="AR163" s="123">
        <v>1.379</v>
      </c>
      <c r="AS163" s="123">
        <v>2.0449999999999999</v>
      </c>
      <c r="AT163" s="129">
        <v>1</v>
      </c>
      <c r="AU163" s="129">
        <v>0.47075569358178054</v>
      </c>
      <c r="AV163" s="129">
        <v>0.11387163561076605</v>
      </c>
      <c r="AW163" s="129">
        <v>0</v>
      </c>
      <c r="AX163" s="129">
        <v>0.11387163561076605</v>
      </c>
      <c r="AY163" s="129">
        <v>0.35688405797101452</v>
      </c>
      <c r="AZ163" s="129">
        <v>0.52924430641821951</v>
      </c>
      <c r="BA163" s="117">
        <v>87.818181818181813</v>
      </c>
      <c r="BB163" s="117">
        <v>64.964285714285708</v>
      </c>
      <c r="BC163" s="117">
        <v>55</v>
      </c>
      <c r="BD163" s="117" t="s">
        <v>220</v>
      </c>
      <c r="BE163" s="117">
        <v>55</v>
      </c>
      <c r="BF163" s="117">
        <v>68.95</v>
      </c>
      <c r="BG163" s="117">
        <v>127.8125</v>
      </c>
    </row>
    <row r="164" spans="1:59" x14ac:dyDescent="0.45">
      <c r="A164" s="3" t="s">
        <v>217</v>
      </c>
      <c r="B164" s="3" t="s">
        <v>165</v>
      </c>
      <c r="C164" s="3" t="s">
        <v>375</v>
      </c>
      <c r="D164" s="114">
        <v>5.7692307692307692</v>
      </c>
      <c r="E164" s="114">
        <v>10.666666666666666</v>
      </c>
      <c r="F164" s="114">
        <v>11</v>
      </c>
      <c r="G164" s="114" t="s">
        <v>220</v>
      </c>
      <c r="H164" s="114">
        <v>11</v>
      </c>
      <c r="I164" s="114">
        <v>10</v>
      </c>
      <c r="J164" s="114">
        <v>4.3</v>
      </c>
      <c r="K164" s="117">
        <v>450.84615384615387</v>
      </c>
      <c r="L164" s="117">
        <v>368.66666666666657</v>
      </c>
      <c r="M164" s="117">
        <v>479</v>
      </c>
      <c r="N164" s="117" t="s">
        <v>220</v>
      </c>
      <c r="O164" s="117">
        <v>479</v>
      </c>
      <c r="P164" s="117">
        <v>148</v>
      </c>
      <c r="Q164" s="117">
        <v>475.5</v>
      </c>
      <c r="R164" s="120">
        <v>13</v>
      </c>
      <c r="S164" s="120">
        <v>3</v>
      </c>
      <c r="T164" s="120">
        <v>2</v>
      </c>
      <c r="U164" s="120">
        <v>0</v>
      </c>
      <c r="V164" s="120">
        <v>2</v>
      </c>
      <c r="W164" s="120">
        <v>1</v>
      </c>
      <c r="X164" s="120">
        <v>10</v>
      </c>
      <c r="Y164" s="120">
        <v>75</v>
      </c>
      <c r="Z164" s="120">
        <v>32</v>
      </c>
      <c r="AA164" s="120">
        <v>22</v>
      </c>
      <c r="AB164" s="120">
        <v>0</v>
      </c>
      <c r="AC164" s="120">
        <v>22</v>
      </c>
      <c r="AD164" s="120">
        <v>10</v>
      </c>
      <c r="AE164" s="120">
        <v>43</v>
      </c>
      <c r="AF164" s="129">
        <v>1</v>
      </c>
      <c r="AG164" s="129">
        <v>0.42666666666666669</v>
      </c>
      <c r="AH164" s="129">
        <v>0.29333333333333333</v>
      </c>
      <c r="AI164" s="129">
        <v>0</v>
      </c>
      <c r="AJ164" s="129">
        <v>0.29333333333333333</v>
      </c>
      <c r="AK164" s="129">
        <v>0.13333333333333333</v>
      </c>
      <c r="AL164" s="129">
        <v>0.57333333333333336</v>
      </c>
      <c r="AM164" s="123">
        <v>5.8609999999999998</v>
      </c>
      <c r="AN164" s="123">
        <v>1.1059999999999999</v>
      </c>
      <c r="AO164" s="123">
        <v>0.95799999999999996</v>
      </c>
      <c r="AP164" s="123">
        <v>0</v>
      </c>
      <c r="AQ164" s="123">
        <v>0.95799999999999996</v>
      </c>
      <c r="AR164" s="123">
        <v>0.14799999999999999</v>
      </c>
      <c r="AS164" s="123">
        <v>4.7549999999999999</v>
      </c>
      <c r="AT164" s="129">
        <v>1</v>
      </c>
      <c r="AU164" s="129">
        <v>0.18870499914690325</v>
      </c>
      <c r="AV164" s="129">
        <v>0.16345333560825798</v>
      </c>
      <c r="AW164" s="129">
        <v>0</v>
      </c>
      <c r="AX164" s="129">
        <v>0.16345333560825798</v>
      </c>
      <c r="AY164" s="129">
        <v>2.5251663538645282E-2</v>
      </c>
      <c r="AZ164" s="129">
        <v>0.8112950008530968</v>
      </c>
      <c r="BA164" s="117">
        <v>78.146666666666661</v>
      </c>
      <c r="BB164" s="117">
        <v>34.562499999999993</v>
      </c>
      <c r="BC164" s="117">
        <v>43.545454545454547</v>
      </c>
      <c r="BD164" s="117" t="s">
        <v>220</v>
      </c>
      <c r="BE164" s="117">
        <v>43.545454545454547</v>
      </c>
      <c r="BF164" s="117">
        <v>14.8</v>
      </c>
      <c r="BG164" s="117">
        <v>110.58139534883721</v>
      </c>
    </row>
    <row r="165" spans="1:59" x14ac:dyDescent="0.45">
      <c r="A165" s="3" t="s">
        <v>217</v>
      </c>
      <c r="B165" s="3" t="s">
        <v>165</v>
      </c>
      <c r="C165" s="3" t="s">
        <v>376</v>
      </c>
      <c r="D165" s="114">
        <v>5.8</v>
      </c>
      <c r="E165" s="114">
        <v>6.75</v>
      </c>
      <c r="F165" s="114">
        <v>6</v>
      </c>
      <c r="G165" s="114" t="s">
        <v>220</v>
      </c>
      <c r="H165" s="114">
        <v>6</v>
      </c>
      <c r="I165" s="114">
        <v>7</v>
      </c>
      <c r="J165" s="114">
        <v>5.166666666666667</v>
      </c>
      <c r="K165" s="117">
        <v>351.9</v>
      </c>
      <c r="L165" s="117">
        <v>265.25</v>
      </c>
      <c r="M165" s="117">
        <v>256</v>
      </c>
      <c r="N165" s="117" t="s">
        <v>220</v>
      </c>
      <c r="O165" s="117">
        <v>256</v>
      </c>
      <c r="P165" s="117">
        <v>268.33333333333331</v>
      </c>
      <c r="Q165" s="117">
        <v>409.66666666666669</v>
      </c>
      <c r="R165" s="120">
        <v>10</v>
      </c>
      <c r="S165" s="120">
        <v>4</v>
      </c>
      <c r="T165" s="120">
        <v>1</v>
      </c>
      <c r="U165" s="120">
        <v>0</v>
      </c>
      <c r="V165" s="120">
        <v>1</v>
      </c>
      <c r="W165" s="120">
        <v>3</v>
      </c>
      <c r="X165" s="120">
        <v>6</v>
      </c>
      <c r="Y165" s="120">
        <v>58</v>
      </c>
      <c r="Z165" s="120">
        <v>27</v>
      </c>
      <c r="AA165" s="120">
        <v>6</v>
      </c>
      <c r="AB165" s="120">
        <v>0</v>
      </c>
      <c r="AC165" s="120">
        <v>6</v>
      </c>
      <c r="AD165" s="120">
        <v>21</v>
      </c>
      <c r="AE165" s="120">
        <v>31</v>
      </c>
      <c r="AF165" s="129">
        <v>1</v>
      </c>
      <c r="AG165" s="129">
        <v>0.46551724137931033</v>
      </c>
      <c r="AH165" s="129">
        <v>0.10344827586206896</v>
      </c>
      <c r="AI165" s="129">
        <v>0</v>
      </c>
      <c r="AJ165" s="129">
        <v>0.10344827586206896</v>
      </c>
      <c r="AK165" s="129">
        <v>0.36206896551724138</v>
      </c>
      <c r="AL165" s="129">
        <v>0.53448275862068961</v>
      </c>
      <c r="AM165" s="123">
        <v>3.5190000000000001</v>
      </c>
      <c r="AN165" s="123">
        <v>1.0609999999999999</v>
      </c>
      <c r="AO165" s="123">
        <v>0.25600000000000001</v>
      </c>
      <c r="AP165" s="123">
        <v>0</v>
      </c>
      <c r="AQ165" s="123">
        <v>0.25600000000000001</v>
      </c>
      <c r="AR165" s="123">
        <v>0.80500000000000005</v>
      </c>
      <c r="AS165" s="123">
        <v>2.4580000000000002</v>
      </c>
      <c r="AT165" s="129">
        <v>1</v>
      </c>
      <c r="AU165" s="129">
        <v>0.30150610969025288</v>
      </c>
      <c r="AV165" s="129">
        <v>7.274793975561239E-2</v>
      </c>
      <c r="AW165" s="129">
        <v>0</v>
      </c>
      <c r="AX165" s="129">
        <v>7.274793975561239E-2</v>
      </c>
      <c r="AY165" s="129">
        <v>0.22875816993464052</v>
      </c>
      <c r="AZ165" s="129">
        <v>0.69849389030974707</v>
      </c>
      <c r="BA165" s="117">
        <v>60.672413793103445</v>
      </c>
      <c r="BB165" s="117">
        <v>39.296296296296298</v>
      </c>
      <c r="BC165" s="117">
        <v>42.666666666666664</v>
      </c>
      <c r="BD165" s="117" t="s">
        <v>220</v>
      </c>
      <c r="BE165" s="117">
        <v>42.666666666666664</v>
      </c>
      <c r="BF165" s="117">
        <v>38.333333333333336</v>
      </c>
      <c r="BG165" s="117">
        <v>79.290322580645167</v>
      </c>
    </row>
    <row r="166" spans="1:59" x14ac:dyDescent="0.45">
      <c r="A166" s="3" t="s">
        <v>217</v>
      </c>
      <c r="B166" s="3" t="s">
        <v>165</v>
      </c>
      <c r="C166" s="3" t="s">
        <v>377</v>
      </c>
      <c r="D166" s="114">
        <v>4.875</v>
      </c>
      <c r="E166" s="114">
        <v>9.3333333333333339</v>
      </c>
      <c r="F166" s="114">
        <v>8</v>
      </c>
      <c r="G166" s="114" t="s">
        <v>220</v>
      </c>
      <c r="H166" s="114">
        <v>8</v>
      </c>
      <c r="I166" s="114">
        <v>10</v>
      </c>
      <c r="J166" s="114">
        <v>2.2000000000000002</v>
      </c>
      <c r="K166" s="117">
        <v>479.125</v>
      </c>
      <c r="L166" s="117">
        <v>847.33333333333348</v>
      </c>
      <c r="M166" s="117">
        <v>487</v>
      </c>
      <c r="N166" s="117" t="s">
        <v>220</v>
      </c>
      <c r="O166" s="117">
        <v>487</v>
      </c>
      <c r="P166" s="117">
        <v>1027.5</v>
      </c>
      <c r="Q166" s="117">
        <v>258.2</v>
      </c>
      <c r="R166" s="120">
        <v>8</v>
      </c>
      <c r="S166" s="120">
        <v>3</v>
      </c>
      <c r="T166" s="120">
        <v>1</v>
      </c>
      <c r="U166" s="120">
        <v>0</v>
      </c>
      <c r="V166" s="120">
        <v>1</v>
      </c>
      <c r="W166" s="120">
        <v>2</v>
      </c>
      <c r="X166" s="120">
        <v>5</v>
      </c>
      <c r="Y166" s="120">
        <v>39</v>
      </c>
      <c r="Z166" s="120">
        <v>28</v>
      </c>
      <c r="AA166" s="120">
        <v>8</v>
      </c>
      <c r="AB166" s="120">
        <v>0</v>
      </c>
      <c r="AC166" s="120">
        <v>8</v>
      </c>
      <c r="AD166" s="120">
        <v>20</v>
      </c>
      <c r="AE166" s="120">
        <v>11</v>
      </c>
      <c r="AF166" s="129">
        <v>1</v>
      </c>
      <c r="AG166" s="129">
        <v>0.71794871794871795</v>
      </c>
      <c r="AH166" s="129">
        <v>0.20512820512820512</v>
      </c>
      <c r="AI166" s="129">
        <v>0</v>
      </c>
      <c r="AJ166" s="129">
        <v>0.20512820512820512</v>
      </c>
      <c r="AK166" s="129">
        <v>0.51282051282051277</v>
      </c>
      <c r="AL166" s="129">
        <v>0.28205128205128205</v>
      </c>
      <c r="AM166" s="123">
        <v>3.8330000000000002</v>
      </c>
      <c r="AN166" s="123">
        <v>2.5420000000000003</v>
      </c>
      <c r="AO166" s="123">
        <v>0.48699999999999999</v>
      </c>
      <c r="AP166" s="123">
        <v>0</v>
      </c>
      <c r="AQ166" s="123">
        <v>0.48699999999999999</v>
      </c>
      <c r="AR166" s="123">
        <v>2.0550000000000002</v>
      </c>
      <c r="AS166" s="123">
        <v>1.2909999999999999</v>
      </c>
      <c r="AT166" s="129">
        <v>1</v>
      </c>
      <c r="AU166" s="129">
        <v>0.66318810331333167</v>
      </c>
      <c r="AV166" s="129">
        <v>0.12705452648056351</v>
      </c>
      <c r="AW166" s="129">
        <v>0</v>
      </c>
      <c r="AX166" s="129">
        <v>0.12705452648056351</v>
      </c>
      <c r="AY166" s="129">
        <v>0.53613357683276808</v>
      </c>
      <c r="AZ166" s="129">
        <v>0.33681189668666839</v>
      </c>
      <c r="BA166" s="117">
        <v>98.282051282051285</v>
      </c>
      <c r="BB166" s="117">
        <v>90.785714285714306</v>
      </c>
      <c r="BC166" s="117">
        <v>60.875</v>
      </c>
      <c r="BD166" s="117" t="s">
        <v>220</v>
      </c>
      <c r="BE166" s="117">
        <v>60.875</v>
      </c>
      <c r="BF166" s="117">
        <v>102.75</v>
      </c>
      <c r="BG166" s="117">
        <v>117.36363636363636</v>
      </c>
    </row>
    <row r="167" spans="1:59" x14ac:dyDescent="0.45">
      <c r="A167" s="3" t="s">
        <v>217</v>
      </c>
      <c r="B167" s="3" t="s">
        <v>165</v>
      </c>
      <c r="C167" s="3" t="s">
        <v>378</v>
      </c>
      <c r="D167" s="114">
        <v>6.2727272727272725</v>
      </c>
      <c r="E167" s="114">
        <v>9.75</v>
      </c>
      <c r="F167" s="114">
        <v>14</v>
      </c>
      <c r="G167" s="114">
        <v>19</v>
      </c>
      <c r="H167" s="114">
        <v>9</v>
      </c>
      <c r="I167" s="114">
        <v>5.5</v>
      </c>
      <c r="J167" s="114">
        <v>4.2857142857142856</v>
      </c>
      <c r="K167" s="117">
        <v>543.36363636363637</v>
      </c>
      <c r="L167" s="117">
        <v>551</v>
      </c>
      <c r="M167" s="117">
        <v>846.5</v>
      </c>
      <c r="N167" s="117">
        <v>1114</v>
      </c>
      <c r="O167" s="117">
        <v>579</v>
      </c>
      <c r="P167" s="117">
        <v>255.5</v>
      </c>
      <c r="Q167" s="117">
        <v>539</v>
      </c>
      <c r="R167" s="120">
        <v>11</v>
      </c>
      <c r="S167" s="120">
        <v>4</v>
      </c>
      <c r="T167" s="120">
        <v>2</v>
      </c>
      <c r="U167" s="120">
        <v>1</v>
      </c>
      <c r="V167" s="120">
        <v>1</v>
      </c>
      <c r="W167" s="120">
        <v>2</v>
      </c>
      <c r="X167" s="120">
        <v>7</v>
      </c>
      <c r="Y167" s="120">
        <v>69</v>
      </c>
      <c r="Z167" s="120">
        <v>39</v>
      </c>
      <c r="AA167" s="120">
        <v>28</v>
      </c>
      <c r="AB167" s="120">
        <v>19</v>
      </c>
      <c r="AC167" s="120">
        <v>9</v>
      </c>
      <c r="AD167" s="120">
        <v>11</v>
      </c>
      <c r="AE167" s="120">
        <v>30</v>
      </c>
      <c r="AF167" s="129">
        <v>1</v>
      </c>
      <c r="AG167" s="129">
        <v>0.56521739130434778</v>
      </c>
      <c r="AH167" s="129">
        <v>0.40579710144927539</v>
      </c>
      <c r="AI167" s="129">
        <v>0.27536231884057971</v>
      </c>
      <c r="AJ167" s="129">
        <v>0.13043478260869565</v>
      </c>
      <c r="AK167" s="129">
        <v>0.15942028985507245</v>
      </c>
      <c r="AL167" s="129">
        <v>0.43478260869565216</v>
      </c>
      <c r="AM167" s="123">
        <v>5.9770000000000003</v>
      </c>
      <c r="AN167" s="123">
        <v>2.2040000000000002</v>
      </c>
      <c r="AO167" s="123">
        <v>1.6930000000000001</v>
      </c>
      <c r="AP167" s="123">
        <v>1.1140000000000001</v>
      </c>
      <c r="AQ167" s="123">
        <v>0.57899999999999996</v>
      </c>
      <c r="AR167" s="123">
        <v>0.51100000000000001</v>
      </c>
      <c r="AS167" s="123">
        <v>3.7730000000000001</v>
      </c>
      <c r="AT167" s="129">
        <v>1</v>
      </c>
      <c r="AU167" s="129">
        <v>0.36874686297473652</v>
      </c>
      <c r="AV167" s="129">
        <v>0.28325246779320729</v>
      </c>
      <c r="AW167" s="129">
        <v>0.18638112765601472</v>
      </c>
      <c r="AX167" s="129">
        <v>9.6871340137192563E-2</v>
      </c>
      <c r="AY167" s="129">
        <v>8.5494395181529195E-2</v>
      </c>
      <c r="AZ167" s="129">
        <v>0.63125313702526353</v>
      </c>
      <c r="BA167" s="117">
        <v>86.623188405797094</v>
      </c>
      <c r="BB167" s="117">
        <v>56.512820512820511</v>
      </c>
      <c r="BC167" s="117">
        <v>60.464285714285715</v>
      </c>
      <c r="BD167" s="117">
        <v>58.631578947368418</v>
      </c>
      <c r="BE167" s="117">
        <v>64.333333333333329</v>
      </c>
      <c r="BF167" s="117">
        <v>46.454545454545453</v>
      </c>
      <c r="BG167" s="117">
        <v>125.76666666666667</v>
      </c>
    </row>
    <row r="168" spans="1:59" x14ac:dyDescent="0.45">
      <c r="A168" s="3" t="s">
        <v>217</v>
      </c>
      <c r="B168" s="3" t="s">
        <v>165</v>
      </c>
      <c r="C168" s="3" t="s">
        <v>379</v>
      </c>
      <c r="D168" s="114">
        <v>5.333333333333333</v>
      </c>
      <c r="E168" s="114">
        <v>10</v>
      </c>
      <c r="F168" s="114">
        <v>12</v>
      </c>
      <c r="G168" s="114" t="s">
        <v>220</v>
      </c>
      <c r="H168" s="114">
        <v>12</v>
      </c>
      <c r="I168" s="114">
        <v>8</v>
      </c>
      <c r="J168" s="114">
        <v>3</v>
      </c>
      <c r="K168" s="117">
        <v>446.16666666666669</v>
      </c>
      <c r="L168" s="117">
        <v>674</v>
      </c>
      <c r="M168" s="117">
        <v>547</v>
      </c>
      <c r="N168" s="117" t="s">
        <v>220</v>
      </c>
      <c r="O168" s="117">
        <v>547</v>
      </c>
      <c r="P168" s="117">
        <v>801</v>
      </c>
      <c r="Q168" s="117">
        <v>332.25</v>
      </c>
      <c r="R168" s="120">
        <v>6</v>
      </c>
      <c r="S168" s="120">
        <v>2</v>
      </c>
      <c r="T168" s="120">
        <v>1</v>
      </c>
      <c r="U168" s="120">
        <v>0</v>
      </c>
      <c r="V168" s="120">
        <v>1</v>
      </c>
      <c r="W168" s="120">
        <v>1</v>
      </c>
      <c r="X168" s="120">
        <v>4</v>
      </c>
      <c r="Y168" s="120">
        <v>32</v>
      </c>
      <c r="Z168" s="120">
        <v>20</v>
      </c>
      <c r="AA168" s="120">
        <v>12</v>
      </c>
      <c r="AB168" s="120">
        <v>0</v>
      </c>
      <c r="AC168" s="120">
        <v>12</v>
      </c>
      <c r="AD168" s="120">
        <v>8</v>
      </c>
      <c r="AE168" s="120">
        <v>12</v>
      </c>
      <c r="AF168" s="129">
        <v>1</v>
      </c>
      <c r="AG168" s="129">
        <v>0.625</v>
      </c>
      <c r="AH168" s="129">
        <v>0.375</v>
      </c>
      <c r="AI168" s="129">
        <v>0</v>
      </c>
      <c r="AJ168" s="129">
        <v>0.375</v>
      </c>
      <c r="AK168" s="129">
        <v>0.25</v>
      </c>
      <c r="AL168" s="129">
        <v>0.375</v>
      </c>
      <c r="AM168" s="123">
        <v>2.677</v>
      </c>
      <c r="AN168" s="123">
        <v>1.3480000000000001</v>
      </c>
      <c r="AO168" s="123">
        <v>0.54700000000000004</v>
      </c>
      <c r="AP168" s="123">
        <v>0</v>
      </c>
      <c r="AQ168" s="123">
        <v>0.54700000000000004</v>
      </c>
      <c r="AR168" s="123">
        <v>0.80100000000000005</v>
      </c>
      <c r="AS168" s="123">
        <v>1.329</v>
      </c>
      <c r="AT168" s="129">
        <v>1</v>
      </c>
      <c r="AU168" s="129">
        <v>0.5035487485991782</v>
      </c>
      <c r="AV168" s="129">
        <v>0.20433320881583864</v>
      </c>
      <c r="AW168" s="129">
        <v>0</v>
      </c>
      <c r="AX168" s="129">
        <v>0.20433320881583864</v>
      </c>
      <c r="AY168" s="129">
        <v>0.29921553978333959</v>
      </c>
      <c r="AZ168" s="129">
        <v>0.4964512514008218</v>
      </c>
      <c r="BA168" s="117">
        <v>83.65625</v>
      </c>
      <c r="BB168" s="117">
        <v>67.400000000000006</v>
      </c>
      <c r="BC168" s="117">
        <v>45.583333333333336</v>
      </c>
      <c r="BD168" s="117" t="s">
        <v>220</v>
      </c>
      <c r="BE168" s="117">
        <v>45.583333333333336</v>
      </c>
      <c r="BF168" s="117">
        <v>100.125</v>
      </c>
      <c r="BG168" s="117">
        <v>110.75</v>
      </c>
    </row>
    <row r="169" spans="1:59" x14ac:dyDescent="0.45">
      <c r="A169" s="3" t="s">
        <v>217</v>
      </c>
      <c r="B169" s="3" t="s">
        <v>165</v>
      </c>
      <c r="C169" s="3" t="s">
        <v>380</v>
      </c>
      <c r="D169" s="114" t="s">
        <v>220</v>
      </c>
      <c r="E169" s="114" t="s">
        <v>220</v>
      </c>
      <c r="F169" s="114" t="s">
        <v>220</v>
      </c>
      <c r="G169" s="114" t="s">
        <v>220</v>
      </c>
      <c r="H169" s="114" t="s">
        <v>220</v>
      </c>
      <c r="I169" s="114" t="s">
        <v>220</v>
      </c>
      <c r="J169" s="114" t="s">
        <v>220</v>
      </c>
      <c r="K169" s="117" t="s">
        <v>220</v>
      </c>
      <c r="L169" s="117" t="s">
        <v>220</v>
      </c>
      <c r="M169" s="117" t="s">
        <v>220</v>
      </c>
      <c r="N169" s="117" t="s">
        <v>220</v>
      </c>
      <c r="O169" s="117" t="s">
        <v>220</v>
      </c>
      <c r="P169" s="117" t="s">
        <v>220</v>
      </c>
      <c r="Q169" s="117" t="s">
        <v>220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0">
        <v>0</v>
      </c>
      <c r="X169" s="120">
        <v>0</v>
      </c>
      <c r="Y169" s="120">
        <v>0</v>
      </c>
      <c r="Z169" s="120">
        <v>0</v>
      </c>
      <c r="AA169" s="120">
        <v>0</v>
      </c>
      <c r="AB169" s="120">
        <v>0</v>
      </c>
      <c r="AC169" s="120">
        <v>0</v>
      </c>
      <c r="AD169" s="120">
        <v>0</v>
      </c>
      <c r="AE169" s="120">
        <v>0</v>
      </c>
      <c r="AF169" s="129" t="s">
        <v>220</v>
      </c>
      <c r="AG169" s="129" t="s">
        <v>220</v>
      </c>
      <c r="AH169" s="129" t="s">
        <v>220</v>
      </c>
      <c r="AI169" s="129" t="s">
        <v>220</v>
      </c>
      <c r="AJ169" s="129" t="s">
        <v>220</v>
      </c>
      <c r="AK169" s="129" t="s">
        <v>220</v>
      </c>
      <c r="AL169" s="129" t="s">
        <v>220</v>
      </c>
      <c r="AM169" s="123">
        <v>0</v>
      </c>
      <c r="AN169" s="123">
        <v>0</v>
      </c>
      <c r="AO169" s="123">
        <v>0</v>
      </c>
      <c r="AP169" s="123">
        <v>0</v>
      </c>
      <c r="AQ169" s="123">
        <v>0</v>
      </c>
      <c r="AR169" s="123">
        <v>0</v>
      </c>
      <c r="AS169" s="123">
        <v>0</v>
      </c>
      <c r="AT169" s="129" t="s">
        <v>220</v>
      </c>
      <c r="AU169" s="129" t="s">
        <v>220</v>
      </c>
      <c r="AV169" s="129" t="s">
        <v>220</v>
      </c>
      <c r="AW169" s="129" t="s">
        <v>220</v>
      </c>
      <c r="AX169" s="129" t="s">
        <v>220</v>
      </c>
      <c r="AY169" s="129" t="s">
        <v>220</v>
      </c>
      <c r="AZ169" s="129" t="s">
        <v>220</v>
      </c>
      <c r="BA169" s="117" t="s">
        <v>220</v>
      </c>
      <c r="BB169" s="117" t="s">
        <v>220</v>
      </c>
      <c r="BC169" s="117" t="s">
        <v>220</v>
      </c>
      <c r="BD169" s="117" t="s">
        <v>220</v>
      </c>
      <c r="BE169" s="117" t="s">
        <v>220</v>
      </c>
      <c r="BF169" s="117" t="s">
        <v>220</v>
      </c>
      <c r="BG169" s="117" t="s">
        <v>220</v>
      </c>
    </row>
    <row r="170" spans="1:59" x14ac:dyDescent="0.45">
      <c r="A170" s="3" t="s">
        <v>217</v>
      </c>
      <c r="B170" s="3" t="s">
        <v>165</v>
      </c>
      <c r="C170" s="3" t="s">
        <v>381</v>
      </c>
      <c r="D170" s="114">
        <v>5.8181818181818183</v>
      </c>
      <c r="E170" s="114">
        <v>7.75</v>
      </c>
      <c r="F170" s="114">
        <v>15</v>
      </c>
      <c r="G170" s="114">
        <v>15</v>
      </c>
      <c r="H170" s="114" t="s">
        <v>220</v>
      </c>
      <c r="I170" s="114">
        <v>5.333333333333333</v>
      </c>
      <c r="J170" s="114">
        <v>4.7142857142857144</v>
      </c>
      <c r="K170" s="117">
        <v>491.09090909090907</v>
      </c>
      <c r="L170" s="117">
        <v>345.25</v>
      </c>
      <c r="M170" s="117">
        <v>739</v>
      </c>
      <c r="N170" s="117">
        <v>739</v>
      </c>
      <c r="O170" s="117" t="s">
        <v>220</v>
      </c>
      <c r="P170" s="117">
        <v>214</v>
      </c>
      <c r="Q170" s="117">
        <v>574.42857142857144</v>
      </c>
      <c r="R170" s="120">
        <v>11</v>
      </c>
      <c r="S170" s="120">
        <v>4</v>
      </c>
      <c r="T170" s="120">
        <v>1</v>
      </c>
      <c r="U170" s="120">
        <v>1</v>
      </c>
      <c r="V170" s="120">
        <v>0</v>
      </c>
      <c r="W170" s="120">
        <v>3</v>
      </c>
      <c r="X170" s="120">
        <v>7</v>
      </c>
      <c r="Y170" s="120">
        <v>64</v>
      </c>
      <c r="Z170" s="120">
        <v>31</v>
      </c>
      <c r="AA170" s="120">
        <v>15</v>
      </c>
      <c r="AB170" s="120">
        <v>15</v>
      </c>
      <c r="AC170" s="120">
        <v>0</v>
      </c>
      <c r="AD170" s="120">
        <v>16</v>
      </c>
      <c r="AE170" s="120">
        <v>33</v>
      </c>
      <c r="AF170" s="129">
        <v>1</v>
      </c>
      <c r="AG170" s="129">
        <v>0.484375</v>
      </c>
      <c r="AH170" s="129">
        <v>0.234375</v>
      </c>
      <c r="AI170" s="129">
        <v>0.234375</v>
      </c>
      <c r="AJ170" s="129">
        <v>0</v>
      </c>
      <c r="AK170" s="129">
        <v>0.25</v>
      </c>
      <c r="AL170" s="129">
        <v>0.515625</v>
      </c>
      <c r="AM170" s="123">
        <v>5.4020000000000001</v>
      </c>
      <c r="AN170" s="123">
        <v>1.381</v>
      </c>
      <c r="AO170" s="123">
        <v>0.73899999999999999</v>
      </c>
      <c r="AP170" s="123">
        <v>0.73899999999999999</v>
      </c>
      <c r="AQ170" s="123">
        <v>0</v>
      </c>
      <c r="AR170" s="123">
        <v>0.64200000000000002</v>
      </c>
      <c r="AS170" s="123">
        <v>4.0209999999999999</v>
      </c>
      <c r="AT170" s="129">
        <v>1</v>
      </c>
      <c r="AU170" s="129">
        <v>0.25564605701592003</v>
      </c>
      <c r="AV170" s="129">
        <v>0.13680118474639022</v>
      </c>
      <c r="AW170" s="129">
        <v>0.13680118474639022</v>
      </c>
      <c r="AX170" s="129">
        <v>0</v>
      </c>
      <c r="AY170" s="129">
        <v>0.11884487226952981</v>
      </c>
      <c r="AZ170" s="129">
        <v>0.74435394298407997</v>
      </c>
      <c r="BA170" s="117">
        <v>84.40625</v>
      </c>
      <c r="BB170" s="117">
        <v>44.548387096774192</v>
      </c>
      <c r="BC170" s="117">
        <v>49.266666666666666</v>
      </c>
      <c r="BD170" s="117">
        <v>49.266666666666666</v>
      </c>
      <c r="BE170" s="117" t="s">
        <v>220</v>
      </c>
      <c r="BF170" s="117">
        <v>40.125</v>
      </c>
      <c r="BG170" s="117">
        <v>121.84848484848484</v>
      </c>
    </row>
    <row r="171" spans="1:59" x14ac:dyDescent="0.45">
      <c r="A171" s="3" t="s">
        <v>217</v>
      </c>
      <c r="B171" s="3" t="s">
        <v>165</v>
      </c>
      <c r="C171" s="3" t="s">
        <v>382</v>
      </c>
      <c r="D171" s="114">
        <v>7.4390243902439028</v>
      </c>
      <c r="E171" s="114">
        <v>12.529411764705882</v>
      </c>
      <c r="F171" s="114">
        <v>17.857142857142858</v>
      </c>
      <c r="G171" s="114">
        <v>25.25</v>
      </c>
      <c r="H171" s="114">
        <v>8</v>
      </c>
      <c r="I171" s="114">
        <v>8.8000000000000007</v>
      </c>
      <c r="J171" s="114">
        <v>3.8333333333333335</v>
      </c>
      <c r="K171" s="117">
        <v>441.29268292682929</v>
      </c>
      <c r="L171" s="117">
        <v>476.47058823529414</v>
      </c>
      <c r="M171" s="117">
        <v>717.42857142857144</v>
      </c>
      <c r="N171" s="117">
        <v>782.5</v>
      </c>
      <c r="O171" s="117">
        <v>630.66666666666663</v>
      </c>
      <c r="P171" s="117">
        <v>307.8</v>
      </c>
      <c r="Q171" s="117">
        <v>416.375</v>
      </c>
      <c r="R171" s="120">
        <v>41</v>
      </c>
      <c r="S171" s="120">
        <v>17</v>
      </c>
      <c r="T171" s="120">
        <v>7</v>
      </c>
      <c r="U171" s="120">
        <v>4</v>
      </c>
      <c r="V171" s="120">
        <v>3</v>
      </c>
      <c r="W171" s="120">
        <v>10</v>
      </c>
      <c r="X171" s="120">
        <v>24</v>
      </c>
      <c r="Y171" s="120">
        <v>305</v>
      </c>
      <c r="Z171" s="120">
        <v>213</v>
      </c>
      <c r="AA171" s="120">
        <v>125</v>
      </c>
      <c r="AB171" s="120">
        <v>101</v>
      </c>
      <c r="AC171" s="120">
        <v>24</v>
      </c>
      <c r="AD171" s="120">
        <v>88</v>
      </c>
      <c r="AE171" s="120">
        <v>92</v>
      </c>
      <c r="AF171" s="129">
        <v>1</v>
      </c>
      <c r="AG171" s="129">
        <v>0.69836065573770489</v>
      </c>
      <c r="AH171" s="129">
        <v>0.4098360655737705</v>
      </c>
      <c r="AI171" s="129">
        <v>0.33114754098360655</v>
      </c>
      <c r="AJ171" s="129">
        <v>7.8688524590163941E-2</v>
      </c>
      <c r="AK171" s="129">
        <v>0.28852459016393445</v>
      </c>
      <c r="AL171" s="129">
        <v>0.30163934426229511</v>
      </c>
      <c r="AM171" s="123">
        <v>18.093</v>
      </c>
      <c r="AN171" s="123">
        <v>8.1</v>
      </c>
      <c r="AO171" s="123">
        <v>5.0220000000000002</v>
      </c>
      <c r="AP171" s="123">
        <v>3.13</v>
      </c>
      <c r="AQ171" s="123">
        <v>1.8919999999999999</v>
      </c>
      <c r="AR171" s="123">
        <v>3.0779999999999998</v>
      </c>
      <c r="AS171" s="123">
        <v>9.9930000000000003</v>
      </c>
      <c r="AT171" s="129">
        <v>1</v>
      </c>
      <c r="AU171" s="129">
        <v>0.44768695075443538</v>
      </c>
      <c r="AV171" s="129">
        <v>0.27756590946774995</v>
      </c>
      <c r="AW171" s="129">
        <v>0.17299508097054109</v>
      </c>
      <c r="AX171" s="129">
        <v>0.10457082849720886</v>
      </c>
      <c r="AY171" s="129">
        <v>0.17012104128668545</v>
      </c>
      <c r="AZ171" s="129">
        <v>0.55231304924556457</v>
      </c>
      <c r="BA171" s="117">
        <v>59.321311475409836</v>
      </c>
      <c r="BB171" s="117">
        <v>38.028169014084504</v>
      </c>
      <c r="BC171" s="117">
        <v>40.176000000000002</v>
      </c>
      <c r="BD171" s="117">
        <v>30.990099009900991</v>
      </c>
      <c r="BE171" s="117">
        <v>78.833333333333329</v>
      </c>
      <c r="BF171" s="117">
        <v>34.977272727272727</v>
      </c>
      <c r="BG171" s="117">
        <v>108.6195652173913</v>
      </c>
    </row>
    <row r="172" spans="1:59" x14ac:dyDescent="0.45">
      <c r="A172" s="2" t="s">
        <v>215</v>
      </c>
      <c r="B172" s="2" t="s">
        <v>166</v>
      </c>
      <c r="C172" s="2" t="s">
        <v>383</v>
      </c>
      <c r="D172" s="113">
        <v>5.1818181818181817</v>
      </c>
      <c r="E172" s="113">
        <v>9.4615384615384617</v>
      </c>
      <c r="F172" s="113">
        <v>13</v>
      </c>
      <c r="G172" s="113">
        <v>7.5</v>
      </c>
      <c r="H172" s="113">
        <v>16.666666666666668</v>
      </c>
      <c r="I172" s="113">
        <v>7.25</v>
      </c>
      <c r="J172" s="113">
        <v>2.4</v>
      </c>
      <c r="K172" s="116">
        <v>339.90909090909093</v>
      </c>
      <c r="L172" s="116">
        <v>335.46153846153845</v>
      </c>
      <c r="M172" s="116">
        <v>371.6</v>
      </c>
      <c r="N172" s="116">
        <v>435.5</v>
      </c>
      <c r="O172" s="116">
        <v>329</v>
      </c>
      <c r="P172" s="116">
        <v>312.875</v>
      </c>
      <c r="Q172" s="116">
        <v>342.8</v>
      </c>
      <c r="R172" s="119">
        <v>33</v>
      </c>
      <c r="S172" s="119">
        <v>13</v>
      </c>
      <c r="T172" s="119">
        <v>5</v>
      </c>
      <c r="U172" s="119">
        <v>2</v>
      </c>
      <c r="V172" s="119">
        <v>3</v>
      </c>
      <c r="W172" s="119">
        <v>8</v>
      </c>
      <c r="X172" s="119">
        <v>20</v>
      </c>
      <c r="Y172" s="119">
        <v>171</v>
      </c>
      <c r="Z172" s="119">
        <v>123</v>
      </c>
      <c r="AA172" s="119">
        <v>65</v>
      </c>
      <c r="AB172" s="119">
        <v>15</v>
      </c>
      <c r="AC172" s="119">
        <v>50</v>
      </c>
      <c r="AD172" s="119">
        <v>58</v>
      </c>
      <c r="AE172" s="119">
        <v>48</v>
      </c>
      <c r="AF172" s="128">
        <v>1</v>
      </c>
      <c r="AG172" s="128">
        <v>0.7192982456140351</v>
      </c>
      <c r="AH172" s="128">
        <v>0.38011695906432746</v>
      </c>
      <c r="AI172" s="128">
        <v>8.771929824561403E-2</v>
      </c>
      <c r="AJ172" s="128">
        <v>0.29239766081871343</v>
      </c>
      <c r="AK172" s="128">
        <v>0.33918128654970758</v>
      </c>
      <c r="AL172" s="128">
        <v>0.2807017543859649</v>
      </c>
      <c r="AM172" s="122">
        <v>11.217000000000001</v>
      </c>
      <c r="AN172" s="122">
        <v>4.3609999999999998</v>
      </c>
      <c r="AO172" s="122">
        <v>1.8580000000000001</v>
      </c>
      <c r="AP172" s="122">
        <v>0.871</v>
      </c>
      <c r="AQ172" s="122">
        <v>0.98699999999999999</v>
      </c>
      <c r="AR172" s="122">
        <v>2.5030000000000001</v>
      </c>
      <c r="AS172" s="122">
        <v>6.8559999999999999</v>
      </c>
      <c r="AT172" s="128">
        <v>1</v>
      </c>
      <c r="AU172" s="128">
        <v>0.38878488009271639</v>
      </c>
      <c r="AV172" s="128">
        <v>0.16564143710439511</v>
      </c>
      <c r="AW172" s="128">
        <v>7.7649995542480157E-2</v>
      </c>
      <c r="AX172" s="128">
        <v>8.7991441561914949E-2</v>
      </c>
      <c r="AY172" s="128">
        <v>0.22314344298832131</v>
      </c>
      <c r="AZ172" s="128">
        <v>0.6112151199072835</v>
      </c>
      <c r="BA172" s="116">
        <v>65.596491228070178</v>
      </c>
      <c r="BB172" s="116">
        <v>35.455284552845526</v>
      </c>
      <c r="BC172" s="116">
        <v>28.584615384615386</v>
      </c>
      <c r="BD172" s="116">
        <v>58.06666666666667</v>
      </c>
      <c r="BE172" s="116">
        <v>19.739999999999998</v>
      </c>
      <c r="BF172" s="116">
        <v>43.155172413793103</v>
      </c>
      <c r="BG172" s="116">
        <v>142.83333333333334</v>
      </c>
    </row>
    <row r="173" spans="1:59" x14ac:dyDescent="0.45">
      <c r="A173" s="3" t="s">
        <v>217</v>
      </c>
      <c r="B173" s="3" t="s">
        <v>166</v>
      </c>
      <c r="C173" s="3" t="s">
        <v>384</v>
      </c>
      <c r="D173" s="114">
        <v>4.5</v>
      </c>
      <c r="E173" s="114">
        <v>6.7142857142857144</v>
      </c>
      <c r="F173" s="114">
        <v>6.5</v>
      </c>
      <c r="G173" s="114">
        <v>7</v>
      </c>
      <c r="H173" s="114">
        <v>6</v>
      </c>
      <c r="I173" s="114">
        <v>6.8</v>
      </c>
      <c r="J173" s="114">
        <v>2.2857142857142856</v>
      </c>
      <c r="K173" s="117">
        <v>366.28571428571428</v>
      </c>
      <c r="L173" s="117">
        <v>362.85714285714283</v>
      </c>
      <c r="M173" s="117">
        <v>400.49999999999994</v>
      </c>
      <c r="N173" s="117">
        <v>499</v>
      </c>
      <c r="O173" s="117">
        <v>302</v>
      </c>
      <c r="P173" s="117">
        <v>347.8</v>
      </c>
      <c r="Q173" s="117">
        <v>369.71428571428572</v>
      </c>
      <c r="R173" s="120">
        <v>14</v>
      </c>
      <c r="S173" s="120">
        <v>7</v>
      </c>
      <c r="T173" s="120">
        <v>2</v>
      </c>
      <c r="U173" s="120">
        <v>1</v>
      </c>
      <c r="V173" s="120">
        <v>1</v>
      </c>
      <c r="W173" s="120">
        <v>5</v>
      </c>
      <c r="X173" s="120">
        <v>7</v>
      </c>
      <c r="Y173" s="120">
        <v>63</v>
      </c>
      <c r="Z173" s="120">
        <v>47</v>
      </c>
      <c r="AA173" s="120">
        <v>13</v>
      </c>
      <c r="AB173" s="120">
        <v>7</v>
      </c>
      <c r="AC173" s="120">
        <v>6</v>
      </c>
      <c r="AD173" s="120">
        <v>34</v>
      </c>
      <c r="AE173" s="120">
        <v>16</v>
      </c>
      <c r="AF173" s="129">
        <v>1</v>
      </c>
      <c r="AG173" s="129">
        <v>0.74603174603174605</v>
      </c>
      <c r="AH173" s="129">
        <v>0.20634920634920634</v>
      </c>
      <c r="AI173" s="129">
        <v>0.1111111111111111</v>
      </c>
      <c r="AJ173" s="129">
        <v>9.5238095238095233E-2</v>
      </c>
      <c r="AK173" s="129">
        <v>0.53968253968253965</v>
      </c>
      <c r="AL173" s="129">
        <v>0.25396825396825395</v>
      </c>
      <c r="AM173" s="123">
        <v>5.1280000000000001</v>
      </c>
      <c r="AN173" s="123">
        <v>2.54</v>
      </c>
      <c r="AO173" s="123">
        <v>0.80099999999999993</v>
      </c>
      <c r="AP173" s="123">
        <v>0.499</v>
      </c>
      <c r="AQ173" s="123">
        <v>0.30199999999999999</v>
      </c>
      <c r="AR173" s="123">
        <v>1.7390000000000001</v>
      </c>
      <c r="AS173" s="123">
        <v>2.5880000000000001</v>
      </c>
      <c r="AT173" s="129">
        <v>1</v>
      </c>
      <c r="AU173" s="129">
        <v>0.49531981279251169</v>
      </c>
      <c r="AV173" s="129">
        <v>0.15620124804992197</v>
      </c>
      <c r="AW173" s="129">
        <v>9.7308892355694232E-2</v>
      </c>
      <c r="AX173" s="129">
        <v>5.8892355694227766E-2</v>
      </c>
      <c r="AY173" s="129">
        <v>0.33911856474258972</v>
      </c>
      <c r="AZ173" s="129">
        <v>0.50468018720748831</v>
      </c>
      <c r="BA173" s="117">
        <v>81.396825396825392</v>
      </c>
      <c r="BB173" s="117">
        <v>54.042553191489361</v>
      </c>
      <c r="BC173" s="117">
        <v>61.615384615384606</v>
      </c>
      <c r="BD173" s="117">
        <v>71.285714285714292</v>
      </c>
      <c r="BE173" s="117">
        <v>50.333333333333336</v>
      </c>
      <c r="BF173" s="117">
        <v>51.147058823529413</v>
      </c>
      <c r="BG173" s="117">
        <v>161.75</v>
      </c>
    </row>
    <row r="174" spans="1:59" x14ac:dyDescent="0.45">
      <c r="A174" s="3" t="s">
        <v>217</v>
      </c>
      <c r="B174" s="3" t="s">
        <v>166</v>
      </c>
      <c r="C174" s="3" t="s">
        <v>385</v>
      </c>
      <c r="D174" s="114">
        <v>9.375</v>
      </c>
      <c r="E174" s="114">
        <v>20</v>
      </c>
      <c r="F174" s="114">
        <v>22.5</v>
      </c>
      <c r="G174" s="114">
        <v>8</v>
      </c>
      <c r="H174" s="114">
        <v>37</v>
      </c>
      <c r="I174" s="114">
        <v>15</v>
      </c>
      <c r="J174" s="114">
        <v>3</v>
      </c>
      <c r="K174" s="117">
        <v>381.625</v>
      </c>
      <c r="L174" s="117">
        <v>409.33333333333331</v>
      </c>
      <c r="M174" s="117">
        <v>407</v>
      </c>
      <c r="N174" s="117">
        <v>372</v>
      </c>
      <c r="O174" s="117">
        <v>442</v>
      </c>
      <c r="P174" s="117">
        <v>414</v>
      </c>
      <c r="Q174" s="117">
        <v>365</v>
      </c>
      <c r="R174" s="120">
        <v>8</v>
      </c>
      <c r="S174" s="120">
        <v>3</v>
      </c>
      <c r="T174" s="120">
        <v>2</v>
      </c>
      <c r="U174" s="120">
        <v>1</v>
      </c>
      <c r="V174" s="120">
        <v>1</v>
      </c>
      <c r="W174" s="120">
        <v>1</v>
      </c>
      <c r="X174" s="120">
        <v>5</v>
      </c>
      <c r="Y174" s="120">
        <v>75</v>
      </c>
      <c r="Z174" s="120">
        <v>60</v>
      </c>
      <c r="AA174" s="120">
        <v>45</v>
      </c>
      <c r="AB174" s="120">
        <v>8</v>
      </c>
      <c r="AC174" s="120">
        <v>37</v>
      </c>
      <c r="AD174" s="120">
        <v>15</v>
      </c>
      <c r="AE174" s="120">
        <v>15</v>
      </c>
      <c r="AF174" s="129">
        <v>1</v>
      </c>
      <c r="AG174" s="129">
        <v>0.8</v>
      </c>
      <c r="AH174" s="129">
        <v>0.6</v>
      </c>
      <c r="AI174" s="129">
        <v>0.10666666666666667</v>
      </c>
      <c r="AJ174" s="129">
        <v>0.49333333333333335</v>
      </c>
      <c r="AK174" s="129">
        <v>0.2</v>
      </c>
      <c r="AL174" s="129">
        <v>0.2</v>
      </c>
      <c r="AM174" s="123">
        <v>3.0529999999999999</v>
      </c>
      <c r="AN174" s="123">
        <v>1.228</v>
      </c>
      <c r="AO174" s="123">
        <v>0.81400000000000006</v>
      </c>
      <c r="AP174" s="123">
        <v>0.372</v>
      </c>
      <c r="AQ174" s="123">
        <v>0.442</v>
      </c>
      <c r="AR174" s="123">
        <v>0.41399999999999998</v>
      </c>
      <c r="AS174" s="123">
        <v>1.825</v>
      </c>
      <c r="AT174" s="129">
        <v>1</v>
      </c>
      <c r="AU174" s="129">
        <v>0.40222731739272849</v>
      </c>
      <c r="AV174" s="129">
        <v>0.26662299377661319</v>
      </c>
      <c r="AW174" s="129">
        <v>0.12184736324926303</v>
      </c>
      <c r="AX174" s="129">
        <v>0.14477563052735015</v>
      </c>
      <c r="AY174" s="129">
        <v>0.1356043236161153</v>
      </c>
      <c r="AZ174" s="129">
        <v>0.59777268260727157</v>
      </c>
      <c r="BA174" s="117">
        <v>40.706666666666663</v>
      </c>
      <c r="BB174" s="117">
        <v>20.466666666666665</v>
      </c>
      <c r="BC174" s="117">
        <v>18.088888888888889</v>
      </c>
      <c r="BD174" s="117">
        <v>46.5</v>
      </c>
      <c r="BE174" s="117">
        <v>11.945945945945946</v>
      </c>
      <c r="BF174" s="117">
        <v>27.6</v>
      </c>
      <c r="BG174" s="117">
        <v>121.66666666666667</v>
      </c>
    </row>
    <row r="175" spans="1:59" x14ac:dyDescent="0.45">
      <c r="A175" s="3" t="s">
        <v>217</v>
      </c>
      <c r="B175" s="3" t="s">
        <v>166</v>
      </c>
      <c r="C175" s="3" t="s">
        <v>386</v>
      </c>
      <c r="D175" s="114">
        <v>3.4444444444444446</v>
      </c>
      <c r="E175" s="114">
        <v>7.5</v>
      </c>
      <c r="F175" s="114">
        <v>7</v>
      </c>
      <c r="G175" s="114" t="s">
        <v>220</v>
      </c>
      <c r="H175" s="114">
        <v>7</v>
      </c>
      <c r="I175" s="114">
        <v>8</v>
      </c>
      <c r="J175" s="114">
        <v>2.2857142857142856</v>
      </c>
      <c r="K175" s="117">
        <v>324.55555555555554</v>
      </c>
      <c r="L175" s="117">
        <v>272.49999999999994</v>
      </c>
      <c r="M175" s="117">
        <v>243</v>
      </c>
      <c r="N175" s="117" t="s">
        <v>220</v>
      </c>
      <c r="O175" s="117">
        <v>243</v>
      </c>
      <c r="P175" s="117">
        <v>302</v>
      </c>
      <c r="Q175" s="117">
        <v>339.42857142857144</v>
      </c>
      <c r="R175" s="120">
        <v>9</v>
      </c>
      <c r="S175" s="120">
        <v>2</v>
      </c>
      <c r="T175" s="120">
        <v>1</v>
      </c>
      <c r="U175" s="120">
        <v>0</v>
      </c>
      <c r="V175" s="120">
        <v>1</v>
      </c>
      <c r="W175" s="120">
        <v>1</v>
      </c>
      <c r="X175" s="120">
        <v>7</v>
      </c>
      <c r="Y175" s="120">
        <v>31</v>
      </c>
      <c r="Z175" s="120">
        <v>15</v>
      </c>
      <c r="AA175" s="120">
        <v>7</v>
      </c>
      <c r="AB175" s="120">
        <v>0</v>
      </c>
      <c r="AC175" s="120">
        <v>7</v>
      </c>
      <c r="AD175" s="120">
        <v>8</v>
      </c>
      <c r="AE175" s="120">
        <v>16</v>
      </c>
      <c r="AF175" s="129">
        <v>1</v>
      </c>
      <c r="AG175" s="129">
        <v>0.4838709677419355</v>
      </c>
      <c r="AH175" s="129">
        <v>0.22580645161290322</v>
      </c>
      <c r="AI175" s="129">
        <v>0</v>
      </c>
      <c r="AJ175" s="129">
        <v>0.22580645161290322</v>
      </c>
      <c r="AK175" s="129">
        <v>0.25806451612903225</v>
      </c>
      <c r="AL175" s="129">
        <v>0.5161290322580645</v>
      </c>
      <c r="AM175" s="123">
        <v>2.9209999999999998</v>
      </c>
      <c r="AN175" s="123">
        <v>0.54499999999999993</v>
      </c>
      <c r="AO175" s="123">
        <v>0.24299999999999999</v>
      </c>
      <c r="AP175" s="123">
        <v>0</v>
      </c>
      <c r="AQ175" s="123">
        <v>0.24299999999999999</v>
      </c>
      <c r="AR175" s="123">
        <v>0.30199999999999999</v>
      </c>
      <c r="AS175" s="123">
        <v>2.3759999999999999</v>
      </c>
      <c r="AT175" s="129">
        <v>1</v>
      </c>
      <c r="AU175" s="129">
        <v>0.18657993837726805</v>
      </c>
      <c r="AV175" s="129">
        <v>8.3190688120506673E-2</v>
      </c>
      <c r="AW175" s="129">
        <v>0</v>
      </c>
      <c r="AX175" s="129">
        <v>8.3190688120506673E-2</v>
      </c>
      <c r="AY175" s="129">
        <v>0.10338925025676139</v>
      </c>
      <c r="AZ175" s="129">
        <v>0.81342006162273195</v>
      </c>
      <c r="BA175" s="117">
        <v>94.225806451612897</v>
      </c>
      <c r="BB175" s="117">
        <v>36.333333333333329</v>
      </c>
      <c r="BC175" s="117">
        <v>34.714285714285715</v>
      </c>
      <c r="BD175" s="117" t="s">
        <v>220</v>
      </c>
      <c r="BE175" s="117">
        <v>34.714285714285715</v>
      </c>
      <c r="BF175" s="117">
        <v>37.75</v>
      </c>
      <c r="BG175" s="117">
        <v>148.5</v>
      </c>
    </row>
    <row r="176" spans="1:59" x14ac:dyDescent="0.45">
      <c r="A176" s="3" t="s">
        <v>217</v>
      </c>
      <c r="B176" s="3" t="s">
        <v>166</v>
      </c>
      <c r="C176" s="3" t="s">
        <v>387</v>
      </c>
      <c r="D176" s="114">
        <v>1</v>
      </c>
      <c r="E176" s="114">
        <v>1</v>
      </c>
      <c r="F176" s="114" t="s">
        <v>220</v>
      </c>
      <c r="G176" s="114" t="s">
        <v>220</v>
      </c>
      <c r="H176" s="114" t="s">
        <v>220</v>
      </c>
      <c r="I176" s="114">
        <v>1</v>
      </c>
      <c r="J176" s="114">
        <v>1</v>
      </c>
      <c r="K176" s="117">
        <v>57.5</v>
      </c>
      <c r="L176" s="117">
        <v>48</v>
      </c>
      <c r="M176" s="117" t="s">
        <v>220</v>
      </c>
      <c r="N176" s="117" t="s">
        <v>220</v>
      </c>
      <c r="O176" s="117" t="s">
        <v>220</v>
      </c>
      <c r="P176" s="117">
        <v>48</v>
      </c>
      <c r="Q176" s="117">
        <v>67</v>
      </c>
      <c r="R176" s="120">
        <v>2</v>
      </c>
      <c r="S176" s="120">
        <v>1</v>
      </c>
      <c r="T176" s="120">
        <v>0</v>
      </c>
      <c r="U176" s="120">
        <v>0</v>
      </c>
      <c r="V176" s="120">
        <v>0</v>
      </c>
      <c r="W176" s="120">
        <v>1</v>
      </c>
      <c r="X176" s="120">
        <v>1</v>
      </c>
      <c r="Y176" s="120">
        <v>2</v>
      </c>
      <c r="Z176" s="120">
        <v>1</v>
      </c>
      <c r="AA176" s="120">
        <v>0</v>
      </c>
      <c r="AB176" s="120">
        <v>0</v>
      </c>
      <c r="AC176" s="120">
        <v>0</v>
      </c>
      <c r="AD176" s="120">
        <v>1</v>
      </c>
      <c r="AE176" s="120">
        <v>1</v>
      </c>
      <c r="AF176" s="129">
        <v>1</v>
      </c>
      <c r="AG176" s="129">
        <v>0.5</v>
      </c>
      <c r="AH176" s="129">
        <v>0</v>
      </c>
      <c r="AI176" s="129">
        <v>0</v>
      </c>
      <c r="AJ176" s="129">
        <v>0</v>
      </c>
      <c r="AK176" s="129">
        <v>0.5</v>
      </c>
      <c r="AL176" s="129">
        <v>0.5</v>
      </c>
      <c r="AM176" s="123">
        <v>0.115</v>
      </c>
      <c r="AN176" s="123">
        <v>4.8000000000000001E-2</v>
      </c>
      <c r="AO176" s="123">
        <v>0</v>
      </c>
      <c r="AP176" s="123">
        <v>0</v>
      </c>
      <c r="AQ176" s="123">
        <v>0</v>
      </c>
      <c r="AR176" s="123">
        <v>4.8000000000000001E-2</v>
      </c>
      <c r="AS176" s="123">
        <v>6.7000000000000004E-2</v>
      </c>
      <c r="AT176" s="129">
        <v>1</v>
      </c>
      <c r="AU176" s="129">
        <v>0.41739130434782606</v>
      </c>
      <c r="AV176" s="129">
        <v>0</v>
      </c>
      <c r="AW176" s="129">
        <v>0</v>
      </c>
      <c r="AX176" s="129">
        <v>0</v>
      </c>
      <c r="AY176" s="129">
        <v>0.41739130434782606</v>
      </c>
      <c r="AZ176" s="129">
        <v>0.58260869565217388</v>
      </c>
      <c r="BA176" s="117">
        <v>57.5</v>
      </c>
      <c r="BB176" s="117">
        <v>48</v>
      </c>
      <c r="BC176" s="117" t="s">
        <v>220</v>
      </c>
      <c r="BD176" s="117" t="s">
        <v>220</v>
      </c>
      <c r="BE176" s="117" t="s">
        <v>220</v>
      </c>
      <c r="BF176" s="117">
        <v>48</v>
      </c>
      <c r="BG176" s="117">
        <v>67</v>
      </c>
    </row>
    <row r="177" spans="1:59" x14ac:dyDescent="0.45">
      <c r="A177" s="2" t="s">
        <v>215</v>
      </c>
      <c r="B177" s="2" t="s">
        <v>167</v>
      </c>
      <c r="C177" s="2" t="s">
        <v>388</v>
      </c>
      <c r="D177" s="113">
        <v>4.8888888888888893</v>
      </c>
      <c r="E177" s="113">
        <v>8.6</v>
      </c>
      <c r="F177" s="113">
        <v>12.75</v>
      </c>
      <c r="G177" s="113">
        <v>17.5</v>
      </c>
      <c r="H177" s="113">
        <v>8</v>
      </c>
      <c r="I177" s="113">
        <v>5.833333333333333</v>
      </c>
      <c r="J177" s="113">
        <v>2.7058823529411766</v>
      </c>
      <c r="K177" s="116">
        <v>382.7037037037037</v>
      </c>
      <c r="L177" s="116">
        <v>328.7</v>
      </c>
      <c r="M177" s="116">
        <v>460.25000000000006</v>
      </c>
      <c r="N177" s="116">
        <v>409</v>
      </c>
      <c r="O177" s="116">
        <v>511.50000000000006</v>
      </c>
      <c r="P177" s="116">
        <v>241</v>
      </c>
      <c r="Q177" s="116">
        <v>414.47058823529414</v>
      </c>
      <c r="R177" s="119">
        <v>27</v>
      </c>
      <c r="S177" s="119">
        <v>10</v>
      </c>
      <c r="T177" s="119">
        <v>4</v>
      </c>
      <c r="U177" s="119">
        <v>2</v>
      </c>
      <c r="V177" s="119">
        <v>2</v>
      </c>
      <c r="W177" s="119">
        <v>6</v>
      </c>
      <c r="X177" s="119">
        <v>17</v>
      </c>
      <c r="Y177" s="119">
        <v>132</v>
      </c>
      <c r="Z177" s="119">
        <v>86</v>
      </c>
      <c r="AA177" s="119">
        <v>51</v>
      </c>
      <c r="AB177" s="119">
        <v>35</v>
      </c>
      <c r="AC177" s="119">
        <v>16</v>
      </c>
      <c r="AD177" s="119">
        <v>35</v>
      </c>
      <c r="AE177" s="119">
        <v>46</v>
      </c>
      <c r="AF177" s="128">
        <v>1</v>
      </c>
      <c r="AG177" s="128">
        <v>0.65151515151515149</v>
      </c>
      <c r="AH177" s="128">
        <v>0.38636363636363635</v>
      </c>
      <c r="AI177" s="128">
        <v>0.26515151515151514</v>
      </c>
      <c r="AJ177" s="128">
        <v>0.12121212121212122</v>
      </c>
      <c r="AK177" s="128">
        <v>0.26515151515151514</v>
      </c>
      <c r="AL177" s="128">
        <v>0.34848484848484851</v>
      </c>
      <c r="AM177" s="122">
        <v>10.333</v>
      </c>
      <c r="AN177" s="122">
        <v>3.2869999999999999</v>
      </c>
      <c r="AO177" s="122">
        <v>1.8410000000000002</v>
      </c>
      <c r="AP177" s="122">
        <v>0.81799999999999995</v>
      </c>
      <c r="AQ177" s="122">
        <v>1.0230000000000001</v>
      </c>
      <c r="AR177" s="122">
        <v>1.446</v>
      </c>
      <c r="AS177" s="122">
        <v>7.0460000000000003</v>
      </c>
      <c r="AT177" s="128">
        <v>1</v>
      </c>
      <c r="AU177" s="128">
        <v>0.31810703571082938</v>
      </c>
      <c r="AV177" s="128">
        <v>0.1781670376463757</v>
      </c>
      <c r="AW177" s="128">
        <v>7.9163843994967578E-2</v>
      </c>
      <c r="AX177" s="128">
        <v>9.9003193651408125E-2</v>
      </c>
      <c r="AY177" s="128">
        <v>0.13993999806445367</v>
      </c>
      <c r="AZ177" s="128">
        <v>0.68189296428917068</v>
      </c>
      <c r="BA177" s="116">
        <v>78.280303030303031</v>
      </c>
      <c r="BB177" s="116">
        <v>38.220930232558139</v>
      </c>
      <c r="BC177" s="116">
        <v>36.098039215686278</v>
      </c>
      <c r="BD177" s="116">
        <v>23.37142857142857</v>
      </c>
      <c r="BE177" s="116">
        <v>63.937500000000007</v>
      </c>
      <c r="BF177" s="116">
        <v>41.314285714285717</v>
      </c>
      <c r="BG177" s="116">
        <v>153.17391304347825</v>
      </c>
    </row>
    <row r="178" spans="1:59" x14ac:dyDescent="0.45">
      <c r="A178" s="3" t="s">
        <v>217</v>
      </c>
      <c r="B178" s="3" t="s">
        <v>167</v>
      </c>
      <c r="C178" s="3" t="s">
        <v>389</v>
      </c>
      <c r="D178" s="114">
        <v>7.7142857142857144</v>
      </c>
      <c r="E178" s="114">
        <v>12.666666666666666</v>
      </c>
      <c r="F178" s="114">
        <v>17.5</v>
      </c>
      <c r="G178" s="114">
        <v>17.5</v>
      </c>
      <c r="H178" s="114" t="s">
        <v>220</v>
      </c>
      <c r="I178" s="114">
        <v>3</v>
      </c>
      <c r="J178" s="114">
        <v>4</v>
      </c>
      <c r="K178" s="117">
        <v>422.57142857142856</v>
      </c>
      <c r="L178" s="117">
        <v>320</v>
      </c>
      <c r="M178" s="117">
        <v>409</v>
      </c>
      <c r="N178" s="117">
        <v>409</v>
      </c>
      <c r="O178" s="117" t="s">
        <v>220</v>
      </c>
      <c r="P178" s="117">
        <v>142</v>
      </c>
      <c r="Q178" s="117">
        <v>499.5</v>
      </c>
      <c r="R178" s="120">
        <v>7</v>
      </c>
      <c r="S178" s="120">
        <v>3</v>
      </c>
      <c r="T178" s="120">
        <v>2</v>
      </c>
      <c r="U178" s="120">
        <v>2</v>
      </c>
      <c r="V178" s="120">
        <v>0</v>
      </c>
      <c r="W178" s="120">
        <v>1</v>
      </c>
      <c r="X178" s="120">
        <v>4</v>
      </c>
      <c r="Y178" s="120">
        <v>54</v>
      </c>
      <c r="Z178" s="120">
        <v>38</v>
      </c>
      <c r="AA178" s="120">
        <v>35</v>
      </c>
      <c r="AB178" s="120">
        <v>35</v>
      </c>
      <c r="AC178" s="120">
        <v>0</v>
      </c>
      <c r="AD178" s="120">
        <v>3</v>
      </c>
      <c r="AE178" s="120">
        <v>16</v>
      </c>
      <c r="AF178" s="129">
        <v>1</v>
      </c>
      <c r="AG178" s="129">
        <v>0.70370370370370372</v>
      </c>
      <c r="AH178" s="129">
        <v>0.64814814814814814</v>
      </c>
      <c r="AI178" s="129">
        <v>0.64814814814814814</v>
      </c>
      <c r="AJ178" s="129">
        <v>0</v>
      </c>
      <c r="AK178" s="129">
        <v>5.5555555555555552E-2</v>
      </c>
      <c r="AL178" s="129">
        <v>0.29629629629629628</v>
      </c>
      <c r="AM178" s="123">
        <v>2.9580000000000002</v>
      </c>
      <c r="AN178" s="123">
        <v>0.96</v>
      </c>
      <c r="AO178" s="123">
        <v>0.81799999999999995</v>
      </c>
      <c r="AP178" s="123">
        <v>0.81799999999999995</v>
      </c>
      <c r="AQ178" s="123">
        <v>0</v>
      </c>
      <c r="AR178" s="123">
        <v>0.14199999999999999</v>
      </c>
      <c r="AS178" s="123">
        <v>1.998</v>
      </c>
      <c r="AT178" s="129">
        <v>1</v>
      </c>
      <c r="AU178" s="129">
        <v>0.32454361054766728</v>
      </c>
      <c r="AV178" s="129">
        <v>0.27653820148749153</v>
      </c>
      <c r="AW178" s="129">
        <v>0.27653820148749153</v>
      </c>
      <c r="AX178" s="129">
        <v>0</v>
      </c>
      <c r="AY178" s="129">
        <v>4.8005409060175787E-2</v>
      </c>
      <c r="AZ178" s="129">
        <v>0.67545638945233266</v>
      </c>
      <c r="BA178" s="117">
        <v>54.777777777777779</v>
      </c>
      <c r="BB178" s="117">
        <v>25.263157894736842</v>
      </c>
      <c r="BC178" s="117">
        <v>23.37142857142857</v>
      </c>
      <c r="BD178" s="117">
        <v>23.37142857142857</v>
      </c>
      <c r="BE178" s="117" t="s">
        <v>220</v>
      </c>
      <c r="BF178" s="117">
        <v>47.333333333333336</v>
      </c>
      <c r="BG178" s="117">
        <v>124.875</v>
      </c>
    </row>
    <row r="179" spans="1:59" x14ac:dyDescent="0.45">
      <c r="A179" s="3" t="s">
        <v>217</v>
      </c>
      <c r="B179" s="3" t="s">
        <v>167</v>
      </c>
      <c r="C179" s="3" t="s">
        <v>390</v>
      </c>
      <c r="D179" s="114">
        <v>4</v>
      </c>
      <c r="E179" s="114">
        <v>7</v>
      </c>
      <c r="F179" s="114" t="s">
        <v>220</v>
      </c>
      <c r="G179" s="114" t="s">
        <v>220</v>
      </c>
      <c r="H179" s="114" t="s">
        <v>220</v>
      </c>
      <c r="I179" s="114">
        <v>7</v>
      </c>
      <c r="J179" s="114">
        <v>2.2857142857142856</v>
      </c>
      <c r="K179" s="117">
        <v>357.81818181818181</v>
      </c>
      <c r="L179" s="117">
        <v>276.5</v>
      </c>
      <c r="M179" s="117" t="s">
        <v>220</v>
      </c>
      <c r="N179" s="117" t="s">
        <v>220</v>
      </c>
      <c r="O179" s="117" t="s">
        <v>220</v>
      </c>
      <c r="P179" s="117">
        <v>276.5</v>
      </c>
      <c r="Q179" s="117">
        <v>404.28571428571428</v>
      </c>
      <c r="R179" s="120">
        <v>11</v>
      </c>
      <c r="S179" s="120">
        <v>4</v>
      </c>
      <c r="T179" s="120">
        <v>0</v>
      </c>
      <c r="U179" s="120">
        <v>0</v>
      </c>
      <c r="V179" s="120">
        <v>0</v>
      </c>
      <c r="W179" s="120">
        <v>4</v>
      </c>
      <c r="X179" s="120">
        <v>7</v>
      </c>
      <c r="Y179" s="120">
        <v>44</v>
      </c>
      <c r="Z179" s="120">
        <v>28</v>
      </c>
      <c r="AA179" s="120">
        <v>0</v>
      </c>
      <c r="AB179" s="120">
        <v>0</v>
      </c>
      <c r="AC179" s="120">
        <v>0</v>
      </c>
      <c r="AD179" s="120">
        <v>28</v>
      </c>
      <c r="AE179" s="120">
        <v>16</v>
      </c>
      <c r="AF179" s="129">
        <v>1</v>
      </c>
      <c r="AG179" s="129">
        <v>0.63636363636363635</v>
      </c>
      <c r="AH179" s="129">
        <v>0</v>
      </c>
      <c r="AI179" s="129">
        <v>0</v>
      </c>
      <c r="AJ179" s="129">
        <v>0</v>
      </c>
      <c r="AK179" s="129">
        <v>0.63636363636363635</v>
      </c>
      <c r="AL179" s="129">
        <v>0.36363636363636365</v>
      </c>
      <c r="AM179" s="123">
        <v>3.9359999999999999</v>
      </c>
      <c r="AN179" s="123">
        <v>1.1060000000000001</v>
      </c>
      <c r="AO179" s="123">
        <v>0</v>
      </c>
      <c r="AP179" s="123">
        <v>0</v>
      </c>
      <c r="AQ179" s="123">
        <v>0</v>
      </c>
      <c r="AR179" s="123">
        <v>1.1060000000000001</v>
      </c>
      <c r="AS179" s="123">
        <v>2.83</v>
      </c>
      <c r="AT179" s="129">
        <v>1</v>
      </c>
      <c r="AU179" s="129">
        <v>0.2809959349593496</v>
      </c>
      <c r="AV179" s="129">
        <v>0</v>
      </c>
      <c r="AW179" s="129">
        <v>0</v>
      </c>
      <c r="AX179" s="129">
        <v>0</v>
      </c>
      <c r="AY179" s="129">
        <v>0.2809959349593496</v>
      </c>
      <c r="AZ179" s="129">
        <v>0.7190040650406504</v>
      </c>
      <c r="BA179" s="117">
        <v>89.454545454545453</v>
      </c>
      <c r="BB179" s="117">
        <v>39.5</v>
      </c>
      <c r="BC179" s="117" t="s">
        <v>220</v>
      </c>
      <c r="BD179" s="117" t="s">
        <v>220</v>
      </c>
      <c r="BE179" s="117" t="s">
        <v>220</v>
      </c>
      <c r="BF179" s="117">
        <v>39.5</v>
      </c>
      <c r="BG179" s="117">
        <v>176.875</v>
      </c>
    </row>
    <row r="180" spans="1:59" x14ac:dyDescent="0.45">
      <c r="A180" s="3" t="s">
        <v>217</v>
      </c>
      <c r="B180" s="3" t="s">
        <v>167</v>
      </c>
      <c r="C180" s="3" t="s">
        <v>391</v>
      </c>
      <c r="D180" s="114">
        <v>3.4</v>
      </c>
      <c r="E180" s="114">
        <v>6</v>
      </c>
      <c r="F180" s="114">
        <v>8</v>
      </c>
      <c r="G180" s="114" t="s">
        <v>220</v>
      </c>
      <c r="H180" s="114">
        <v>8</v>
      </c>
      <c r="I180" s="114">
        <v>4</v>
      </c>
      <c r="J180" s="114">
        <v>1.6666666666666667</v>
      </c>
      <c r="K180" s="117">
        <v>274.8</v>
      </c>
      <c r="L180" s="117">
        <v>286.5</v>
      </c>
      <c r="M180" s="117">
        <v>375</v>
      </c>
      <c r="N180" s="117" t="s">
        <v>220</v>
      </c>
      <c r="O180" s="117">
        <v>375</v>
      </c>
      <c r="P180" s="117">
        <v>198</v>
      </c>
      <c r="Q180" s="117">
        <v>267</v>
      </c>
      <c r="R180" s="120">
        <v>5</v>
      </c>
      <c r="S180" s="120">
        <v>2</v>
      </c>
      <c r="T180" s="120">
        <v>1</v>
      </c>
      <c r="U180" s="120">
        <v>0</v>
      </c>
      <c r="V180" s="120">
        <v>1</v>
      </c>
      <c r="W180" s="120">
        <v>1</v>
      </c>
      <c r="X180" s="120">
        <v>3</v>
      </c>
      <c r="Y180" s="120">
        <v>17</v>
      </c>
      <c r="Z180" s="120">
        <v>12</v>
      </c>
      <c r="AA180" s="120">
        <v>8</v>
      </c>
      <c r="AB180" s="120">
        <v>0</v>
      </c>
      <c r="AC180" s="120">
        <v>8</v>
      </c>
      <c r="AD180" s="120">
        <v>4</v>
      </c>
      <c r="AE180" s="120">
        <v>5</v>
      </c>
      <c r="AF180" s="129">
        <v>1</v>
      </c>
      <c r="AG180" s="129">
        <v>0.70588235294117652</v>
      </c>
      <c r="AH180" s="129">
        <v>0.47058823529411764</v>
      </c>
      <c r="AI180" s="129">
        <v>0</v>
      </c>
      <c r="AJ180" s="129">
        <v>0.47058823529411764</v>
      </c>
      <c r="AK180" s="129">
        <v>0.23529411764705882</v>
      </c>
      <c r="AL180" s="129">
        <v>0.29411764705882354</v>
      </c>
      <c r="AM180" s="123">
        <v>1.3740000000000001</v>
      </c>
      <c r="AN180" s="123">
        <v>0.57299999999999995</v>
      </c>
      <c r="AO180" s="123">
        <v>0.375</v>
      </c>
      <c r="AP180" s="123">
        <v>0</v>
      </c>
      <c r="AQ180" s="123">
        <v>0.375</v>
      </c>
      <c r="AR180" s="123">
        <v>0.19800000000000001</v>
      </c>
      <c r="AS180" s="123">
        <v>0.80100000000000005</v>
      </c>
      <c r="AT180" s="129">
        <v>1</v>
      </c>
      <c r="AU180" s="129">
        <v>0.41703056768558944</v>
      </c>
      <c r="AV180" s="129">
        <v>0.27292576419213971</v>
      </c>
      <c r="AW180" s="129">
        <v>0</v>
      </c>
      <c r="AX180" s="129">
        <v>0.27292576419213971</v>
      </c>
      <c r="AY180" s="129">
        <v>0.14410480349344978</v>
      </c>
      <c r="AZ180" s="129">
        <v>0.58296943231441045</v>
      </c>
      <c r="BA180" s="117">
        <v>80.82352941176471</v>
      </c>
      <c r="BB180" s="117">
        <v>47.75</v>
      </c>
      <c r="BC180" s="117">
        <v>46.875</v>
      </c>
      <c r="BD180" s="117" t="s">
        <v>220</v>
      </c>
      <c r="BE180" s="117">
        <v>46.875</v>
      </c>
      <c r="BF180" s="117">
        <v>49.5</v>
      </c>
      <c r="BG180" s="117">
        <v>160.19999999999999</v>
      </c>
    </row>
    <row r="181" spans="1:59" x14ac:dyDescent="0.45">
      <c r="A181" s="3" t="s">
        <v>217</v>
      </c>
      <c r="B181" s="3" t="s">
        <v>167</v>
      </c>
      <c r="C181" s="3" t="s">
        <v>392</v>
      </c>
      <c r="D181" s="114">
        <v>4.25</v>
      </c>
      <c r="E181" s="114">
        <v>8</v>
      </c>
      <c r="F181" s="114">
        <v>8</v>
      </c>
      <c r="G181" s="114" t="s">
        <v>220</v>
      </c>
      <c r="H181" s="114">
        <v>8</v>
      </c>
      <c r="I181" s="114" t="s">
        <v>220</v>
      </c>
      <c r="J181" s="114">
        <v>3</v>
      </c>
      <c r="K181" s="117">
        <v>516.25</v>
      </c>
      <c r="L181" s="117">
        <v>648</v>
      </c>
      <c r="M181" s="117">
        <v>648</v>
      </c>
      <c r="N181" s="117" t="s">
        <v>220</v>
      </c>
      <c r="O181" s="117">
        <v>648</v>
      </c>
      <c r="P181" s="117" t="s">
        <v>220</v>
      </c>
      <c r="Q181" s="117">
        <v>472.33333333333331</v>
      </c>
      <c r="R181" s="120">
        <v>4</v>
      </c>
      <c r="S181" s="120">
        <v>1</v>
      </c>
      <c r="T181" s="120">
        <v>1</v>
      </c>
      <c r="U181" s="120">
        <v>0</v>
      </c>
      <c r="V181" s="120">
        <v>1</v>
      </c>
      <c r="W181" s="120">
        <v>0</v>
      </c>
      <c r="X181" s="120">
        <v>3</v>
      </c>
      <c r="Y181" s="120">
        <v>17</v>
      </c>
      <c r="Z181" s="120">
        <v>8</v>
      </c>
      <c r="AA181" s="120">
        <v>8</v>
      </c>
      <c r="AB181" s="120">
        <v>0</v>
      </c>
      <c r="AC181" s="120">
        <v>8</v>
      </c>
      <c r="AD181" s="120">
        <v>0</v>
      </c>
      <c r="AE181" s="120">
        <v>9</v>
      </c>
      <c r="AF181" s="129">
        <v>1</v>
      </c>
      <c r="AG181" s="129">
        <v>0.47058823529411764</v>
      </c>
      <c r="AH181" s="129">
        <v>0.47058823529411764</v>
      </c>
      <c r="AI181" s="129">
        <v>0</v>
      </c>
      <c r="AJ181" s="129">
        <v>0.47058823529411764</v>
      </c>
      <c r="AK181" s="129">
        <v>0</v>
      </c>
      <c r="AL181" s="129">
        <v>0.52941176470588236</v>
      </c>
      <c r="AM181" s="123">
        <v>2.0649999999999999</v>
      </c>
      <c r="AN181" s="123">
        <v>0.64800000000000002</v>
      </c>
      <c r="AO181" s="123">
        <v>0.64800000000000002</v>
      </c>
      <c r="AP181" s="123">
        <v>0</v>
      </c>
      <c r="AQ181" s="123">
        <v>0.64800000000000002</v>
      </c>
      <c r="AR181" s="123">
        <v>0</v>
      </c>
      <c r="AS181" s="123">
        <v>1.417</v>
      </c>
      <c r="AT181" s="129">
        <v>1</v>
      </c>
      <c r="AU181" s="129">
        <v>0.31380145278450366</v>
      </c>
      <c r="AV181" s="129">
        <v>0.31380145278450366</v>
      </c>
      <c r="AW181" s="129">
        <v>0</v>
      </c>
      <c r="AX181" s="129">
        <v>0.31380145278450366</v>
      </c>
      <c r="AY181" s="129">
        <v>0</v>
      </c>
      <c r="AZ181" s="129">
        <v>0.68619854721549645</v>
      </c>
      <c r="BA181" s="117">
        <v>121.47058823529412</v>
      </c>
      <c r="BB181" s="117">
        <v>81</v>
      </c>
      <c r="BC181" s="117">
        <v>81</v>
      </c>
      <c r="BD181" s="117" t="s">
        <v>220</v>
      </c>
      <c r="BE181" s="117">
        <v>81</v>
      </c>
      <c r="BF181" s="117" t="s">
        <v>220</v>
      </c>
      <c r="BG181" s="117">
        <v>157.44444444444446</v>
      </c>
    </row>
    <row r="182" spans="1:59" x14ac:dyDescent="0.45">
      <c r="A182" s="2" t="s">
        <v>215</v>
      </c>
      <c r="B182" s="2" t="s">
        <v>168</v>
      </c>
      <c r="C182" s="2" t="s">
        <v>393</v>
      </c>
      <c r="D182" s="113">
        <v>6</v>
      </c>
      <c r="E182" s="113">
        <v>8.2857142857142865</v>
      </c>
      <c r="F182" s="113">
        <v>8.6842105263157894</v>
      </c>
      <c r="G182" s="113">
        <v>21.333333333333332</v>
      </c>
      <c r="H182" s="113">
        <v>6.3125</v>
      </c>
      <c r="I182" s="113">
        <v>7.4444444444444446</v>
      </c>
      <c r="J182" s="113">
        <v>3.2173913043478262</v>
      </c>
      <c r="K182" s="116">
        <v>309.05882352941177</v>
      </c>
      <c r="L182" s="116">
        <v>319.89285714285705</v>
      </c>
      <c r="M182" s="116">
        <v>248.10526315789474</v>
      </c>
      <c r="N182" s="116">
        <v>374.33333333333331</v>
      </c>
      <c r="O182" s="116">
        <v>224.43750000000003</v>
      </c>
      <c r="P182" s="116">
        <v>471.44444444444446</v>
      </c>
      <c r="Q182" s="116">
        <v>295.86956521739131</v>
      </c>
      <c r="R182" s="119">
        <v>51</v>
      </c>
      <c r="S182" s="119">
        <v>28</v>
      </c>
      <c r="T182" s="119">
        <v>19</v>
      </c>
      <c r="U182" s="119">
        <v>3</v>
      </c>
      <c r="V182" s="119">
        <v>16</v>
      </c>
      <c r="W182" s="119">
        <v>9</v>
      </c>
      <c r="X182" s="119">
        <v>23</v>
      </c>
      <c r="Y182" s="119">
        <v>306</v>
      </c>
      <c r="Z182" s="119">
        <v>232</v>
      </c>
      <c r="AA182" s="119">
        <v>165</v>
      </c>
      <c r="AB182" s="119">
        <v>64</v>
      </c>
      <c r="AC182" s="119">
        <v>101</v>
      </c>
      <c r="AD182" s="119">
        <v>67</v>
      </c>
      <c r="AE182" s="119">
        <v>74</v>
      </c>
      <c r="AF182" s="128">
        <v>1</v>
      </c>
      <c r="AG182" s="128">
        <v>0.75816993464052285</v>
      </c>
      <c r="AH182" s="128">
        <v>0.53921568627450978</v>
      </c>
      <c r="AI182" s="128">
        <v>0.20915032679738563</v>
      </c>
      <c r="AJ182" s="128">
        <v>0.33006535947712418</v>
      </c>
      <c r="AK182" s="128">
        <v>0.21895424836601307</v>
      </c>
      <c r="AL182" s="128">
        <v>0.24183006535947713</v>
      </c>
      <c r="AM182" s="122">
        <v>15.762</v>
      </c>
      <c r="AN182" s="122">
        <v>8.956999999999999</v>
      </c>
      <c r="AO182" s="122">
        <v>4.7140000000000004</v>
      </c>
      <c r="AP182" s="122">
        <v>1.123</v>
      </c>
      <c r="AQ182" s="122">
        <v>3.5910000000000006</v>
      </c>
      <c r="AR182" s="122">
        <v>4.2430000000000003</v>
      </c>
      <c r="AS182" s="122">
        <v>6.8049999999999997</v>
      </c>
      <c r="AT182" s="128">
        <v>1</v>
      </c>
      <c r="AU182" s="128">
        <v>0.56826544854713856</v>
      </c>
      <c r="AV182" s="128">
        <v>0.29907372160893292</v>
      </c>
      <c r="AW182" s="128">
        <v>7.124730364166984E-2</v>
      </c>
      <c r="AX182" s="128">
        <v>0.22782641796726308</v>
      </c>
      <c r="AY182" s="128">
        <v>0.26919172693820581</v>
      </c>
      <c r="AZ182" s="128">
        <v>0.43173455145286127</v>
      </c>
      <c r="BA182" s="116">
        <v>51.509803921568626</v>
      </c>
      <c r="BB182" s="116">
        <v>38.607758620689644</v>
      </c>
      <c r="BC182" s="116">
        <v>28.56969696969697</v>
      </c>
      <c r="BD182" s="116">
        <v>17.546875</v>
      </c>
      <c r="BE182" s="116">
        <v>35.554455445544562</v>
      </c>
      <c r="BF182" s="116">
        <v>63.328358208955223</v>
      </c>
      <c r="BG182" s="116">
        <v>91.959459459459453</v>
      </c>
    </row>
    <row r="183" spans="1:59" x14ac:dyDescent="0.45">
      <c r="A183" s="3" t="s">
        <v>217</v>
      </c>
      <c r="B183" s="3" t="s">
        <v>168</v>
      </c>
      <c r="C183" s="3" t="s">
        <v>394</v>
      </c>
      <c r="D183" s="114">
        <v>4.5</v>
      </c>
      <c r="E183" s="114">
        <v>4.5</v>
      </c>
      <c r="F183" s="114">
        <v>4</v>
      </c>
      <c r="G183" s="114" t="s">
        <v>220</v>
      </c>
      <c r="H183" s="114">
        <v>4</v>
      </c>
      <c r="I183" s="114">
        <v>5</v>
      </c>
      <c r="J183" s="114" t="s">
        <v>220</v>
      </c>
      <c r="K183" s="117">
        <v>206.5</v>
      </c>
      <c r="L183" s="117">
        <v>206.5</v>
      </c>
      <c r="M183" s="117">
        <v>240</v>
      </c>
      <c r="N183" s="117" t="s">
        <v>220</v>
      </c>
      <c r="O183" s="117">
        <v>240</v>
      </c>
      <c r="P183" s="117">
        <v>173</v>
      </c>
      <c r="Q183" s="117" t="s">
        <v>220</v>
      </c>
      <c r="R183" s="120">
        <v>2</v>
      </c>
      <c r="S183" s="120">
        <v>2</v>
      </c>
      <c r="T183" s="120">
        <v>1</v>
      </c>
      <c r="U183" s="120">
        <v>0</v>
      </c>
      <c r="V183" s="120">
        <v>1</v>
      </c>
      <c r="W183" s="120">
        <v>1</v>
      </c>
      <c r="X183" s="120">
        <v>0</v>
      </c>
      <c r="Y183" s="120">
        <v>9</v>
      </c>
      <c r="Z183" s="120">
        <v>9</v>
      </c>
      <c r="AA183" s="120">
        <v>4</v>
      </c>
      <c r="AB183" s="120">
        <v>0</v>
      </c>
      <c r="AC183" s="120">
        <v>4</v>
      </c>
      <c r="AD183" s="120">
        <v>5</v>
      </c>
      <c r="AE183" s="120">
        <v>0</v>
      </c>
      <c r="AF183" s="129">
        <v>1</v>
      </c>
      <c r="AG183" s="129">
        <v>1</v>
      </c>
      <c r="AH183" s="129">
        <v>0.44444444444444442</v>
      </c>
      <c r="AI183" s="129">
        <v>0</v>
      </c>
      <c r="AJ183" s="129">
        <v>0.44444444444444442</v>
      </c>
      <c r="AK183" s="129">
        <v>0.55555555555555558</v>
      </c>
      <c r="AL183" s="129">
        <v>0</v>
      </c>
      <c r="AM183" s="123">
        <v>0.41299999999999998</v>
      </c>
      <c r="AN183" s="123">
        <v>0.41299999999999998</v>
      </c>
      <c r="AO183" s="123">
        <v>0.24</v>
      </c>
      <c r="AP183" s="123">
        <v>0</v>
      </c>
      <c r="AQ183" s="123">
        <v>0.24</v>
      </c>
      <c r="AR183" s="123">
        <v>0.17299999999999999</v>
      </c>
      <c r="AS183" s="123">
        <v>0</v>
      </c>
      <c r="AT183" s="129">
        <v>1</v>
      </c>
      <c r="AU183" s="129">
        <v>1</v>
      </c>
      <c r="AV183" s="129">
        <v>0.58111380145278446</v>
      </c>
      <c r="AW183" s="129">
        <v>0</v>
      </c>
      <c r="AX183" s="129">
        <v>0.58111380145278446</v>
      </c>
      <c r="AY183" s="129">
        <v>0.41888619854721548</v>
      </c>
      <c r="AZ183" s="129">
        <v>0</v>
      </c>
      <c r="BA183" s="117">
        <v>45.888888888888886</v>
      </c>
      <c r="BB183" s="117">
        <v>45.888888888888886</v>
      </c>
      <c r="BC183" s="117">
        <v>60</v>
      </c>
      <c r="BD183" s="117" t="s">
        <v>220</v>
      </c>
      <c r="BE183" s="117">
        <v>60</v>
      </c>
      <c r="BF183" s="117">
        <v>34.6</v>
      </c>
      <c r="BG183" s="117" t="s">
        <v>220</v>
      </c>
    </row>
    <row r="184" spans="1:59" x14ac:dyDescent="0.45">
      <c r="A184" s="3" t="s">
        <v>217</v>
      </c>
      <c r="B184" s="3" t="s">
        <v>168</v>
      </c>
      <c r="C184" s="3" t="s">
        <v>395</v>
      </c>
      <c r="D184" s="114">
        <v>4</v>
      </c>
      <c r="E184" s="114">
        <v>5</v>
      </c>
      <c r="F184" s="114">
        <v>5</v>
      </c>
      <c r="G184" s="114" t="s">
        <v>220</v>
      </c>
      <c r="H184" s="114">
        <v>5</v>
      </c>
      <c r="I184" s="114" t="s">
        <v>220</v>
      </c>
      <c r="J184" s="114">
        <v>2.6666666666666665</v>
      </c>
      <c r="K184" s="117">
        <v>216</v>
      </c>
      <c r="L184" s="117">
        <v>190.75</v>
      </c>
      <c r="M184" s="117">
        <v>190.75</v>
      </c>
      <c r="N184" s="117" t="s">
        <v>220</v>
      </c>
      <c r="O184" s="117">
        <v>190.75</v>
      </c>
      <c r="P184" s="117" t="s">
        <v>220</v>
      </c>
      <c r="Q184" s="117">
        <v>249.66666666666666</v>
      </c>
      <c r="R184" s="120">
        <v>7</v>
      </c>
      <c r="S184" s="120">
        <v>4</v>
      </c>
      <c r="T184" s="120">
        <v>4</v>
      </c>
      <c r="U184" s="120">
        <v>0</v>
      </c>
      <c r="V184" s="120">
        <v>4</v>
      </c>
      <c r="W184" s="120">
        <v>0</v>
      </c>
      <c r="X184" s="120">
        <v>3</v>
      </c>
      <c r="Y184" s="120">
        <v>28</v>
      </c>
      <c r="Z184" s="120">
        <v>20</v>
      </c>
      <c r="AA184" s="120">
        <v>20</v>
      </c>
      <c r="AB184" s="120">
        <v>0</v>
      </c>
      <c r="AC184" s="120">
        <v>20</v>
      </c>
      <c r="AD184" s="120">
        <v>0</v>
      </c>
      <c r="AE184" s="120">
        <v>8</v>
      </c>
      <c r="AF184" s="129">
        <v>1</v>
      </c>
      <c r="AG184" s="129">
        <v>0.7142857142857143</v>
      </c>
      <c r="AH184" s="129">
        <v>0.7142857142857143</v>
      </c>
      <c r="AI184" s="129">
        <v>0</v>
      </c>
      <c r="AJ184" s="129">
        <v>0.7142857142857143</v>
      </c>
      <c r="AK184" s="129">
        <v>0</v>
      </c>
      <c r="AL184" s="129">
        <v>0.2857142857142857</v>
      </c>
      <c r="AM184" s="123">
        <v>1.512</v>
      </c>
      <c r="AN184" s="123">
        <v>0.76300000000000001</v>
      </c>
      <c r="AO184" s="123">
        <v>0.76300000000000001</v>
      </c>
      <c r="AP184" s="123">
        <v>0</v>
      </c>
      <c r="AQ184" s="123">
        <v>0.76300000000000001</v>
      </c>
      <c r="AR184" s="123">
        <v>0</v>
      </c>
      <c r="AS184" s="123">
        <v>0.749</v>
      </c>
      <c r="AT184" s="129">
        <v>1</v>
      </c>
      <c r="AU184" s="129">
        <v>0.50462962962962965</v>
      </c>
      <c r="AV184" s="129">
        <v>0.50462962962962965</v>
      </c>
      <c r="AW184" s="129">
        <v>0</v>
      </c>
      <c r="AX184" s="129">
        <v>0.50462962962962965</v>
      </c>
      <c r="AY184" s="129">
        <v>0</v>
      </c>
      <c r="AZ184" s="129">
        <v>0.49537037037037035</v>
      </c>
      <c r="BA184" s="117">
        <v>54</v>
      </c>
      <c r="BB184" s="117">
        <v>38.15</v>
      </c>
      <c r="BC184" s="117">
        <v>38.15</v>
      </c>
      <c r="BD184" s="117" t="s">
        <v>220</v>
      </c>
      <c r="BE184" s="117">
        <v>38.15</v>
      </c>
      <c r="BF184" s="117" t="s">
        <v>220</v>
      </c>
      <c r="BG184" s="117">
        <v>93.625</v>
      </c>
    </row>
    <row r="185" spans="1:59" x14ac:dyDescent="0.45">
      <c r="A185" s="3" t="s">
        <v>217</v>
      </c>
      <c r="B185" s="3" t="s">
        <v>168</v>
      </c>
      <c r="C185" s="3" t="s">
        <v>396</v>
      </c>
      <c r="D185" s="114">
        <v>3</v>
      </c>
      <c r="E185" s="114">
        <v>4</v>
      </c>
      <c r="F185" s="114">
        <v>4</v>
      </c>
      <c r="G185" s="114" t="s">
        <v>220</v>
      </c>
      <c r="H185" s="114">
        <v>4</v>
      </c>
      <c r="I185" s="114" t="s">
        <v>220</v>
      </c>
      <c r="J185" s="114">
        <v>2</v>
      </c>
      <c r="K185" s="117">
        <v>246.5</v>
      </c>
      <c r="L185" s="117">
        <v>92</v>
      </c>
      <c r="M185" s="117">
        <v>92</v>
      </c>
      <c r="N185" s="117" t="s">
        <v>220</v>
      </c>
      <c r="O185" s="117">
        <v>92</v>
      </c>
      <c r="P185" s="117" t="s">
        <v>220</v>
      </c>
      <c r="Q185" s="117">
        <v>401</v>
      </c>
      <c r="R185" s="120">
        <v>2</v>
      </c>
      <c r="S185" s="120">
        <v>1</v>
      </c>
      <c r="T185" s="120">
        <v>1</v>
      </c>
      <c r="U185" s="120">
        <v>0</v>
      </c>
      <c r="V185" s="120">
        <v>1</v>
      </c>
      <c r="W185" s="120">
        <v>0</v>
      </c>
      <c r="X185" s="120">
        <v>1</v>
      </c>
      <c r="Y185" s="120">
        <v>6</v>
      </c>
      <c r="Z185" s="120">
        <v>4</v>
      </c>
      <c r="AA185" s="120">
        <v>4</v>
      </c>
      <c r="AB185" s="120">
        <v>0</v>
      </c>
      <c r="AC185" s="120">
        <v>4</v>
      </c>
      <c r="AD185" s="120">
        <v>0</v>
      </c>
      <c r="AE185" s="120">
        <v>2</v>
      </c>
      <c r="AF185" s="129">
        <v>1</v>
      </c>
      <c r="AG185" s="129">
        <v>0.66666666666666663</v>
      </c>
      <c r="AH185" s="129">
        <v>0.66666666666666663</v>
      </c>
      <c r="AI185" s="129">
        <v>0</v>
      </c>
      <c r="AJ185" s="129">
        <v>0.66666666666666663</v>
      </c>
      <c r="AK185" s="129">
        <v>0</v>
      </c>
      <c r="AL185" s="129">
        <v>0.33333333333333331</v>
      </c>
      <c r="AM185" s="123">
        <v>0.49299999999999999</v>
      </c>
      <c r="AN185" s="123">
        <v>9.1999999999999998E-2</v>
      </c>
      <c r="AO185" s="123">
        <v>9.1999999999999998E-2</v>
      </c>
      <c r="AP185" s="123">
        <v>0</v>
      </c>
      <c r="AQ185" s="123">
        <v>9.1999999999999998E-2</v>
      </c>
      <c r="AR185" s="123">
        <v>0</v>
      </c>
      <c r="AS185" s="123">
        <v>0.40100000000000002</v>
      </c>
      <c r="AT185" s="129">
        <v>1</v>
      </c>
      <c r="AU185" s="129">
        <v>0.18661257606490872</v>
      </c>
      <c r="AV185" s="129">
        <v>0.18661257606490872</v>
      </c>
      <c r="AW185" s="129">
        <v>0</v>
      </c>
      <c r="AX185" s="129">
        <v>0.18661257606490872</v>
      </c>
      <c r="AY185" s="129">
        <v>0</v>
      </c>
      <c r="AZ185" s="129">
        <v>0.81338742393509134</v>
      </c>
      <c r="BA185" s="117">
        <v>82.166666666666671</v>
      </c>
      <c r="BB185" s="117">
        <v>23</v>
      </c>
      <c r="BC185" s="117">
        <v>23</v>
      </c>
      <c r="BD185" s="117" t="s">
        <v>220</v>
      </c>
      <c r="BE185" s="117">
        <v>23</v>
      </c>
      <c r="BF185" s="117" t="s">
        <v>220</v>
      </c>
      <c r="BG185" s="117">
        <v>200.5</v>
      </c>
    </row>
    <row r="186" spans="1:59" x14ac:dyDescent="0.45">
      <c r="A186" s="3" t="s">
        <v>217</v>
      </c>
      <c r="B186" s="3" t="s">
        <v>168</v>
      </c>
      <c r="C186" s="3" t="s">
        <v>397</v>
      </c>
      <c r="D186" s="114">
        <v>6.6363636363636367</v>
      </c>
      <c r="E186" s="114">
        <v>10.176470588235293</v>
      </c>
      <c r="F186" s="114">
        <v>11.3</v>
      </c>
      <c r="G186" s="114">
        <v>21.333333333333332</v>
      </c>
      <c r="H186" s="114">
        <v>7</v>
      </c>
      <c r="I186" s="114">
        <v>8.5714285714285712</v>
      </c>
      <c r="J186" s="114">
        <v>2.875</v>
      </c>
      <c r="K186" s="117">
        <v>342.969696969697</v>
      </c>
      <c r="L186" s="117">
        <v>391.1764705882353</v>
      </c>
      <c r="M186" s="117">
        <v>271.90000000000003</v>
      </c>
      <c r="N186" s="117">
        <v>374.33333333333331</v>
      </c>
      <c r="O186" s="117">
        <v>228</v>
      </c>
      <c r="P186" s="117">
        <v>561.57142857142856</v>
      </c>
      <c r="Q186" s="117">
        <v>291.75</v>
      </c>
      <c r="R186" s="120">
        <v>33</v>
      </c>
      <c r="S186" s="120">
        <v>17</v>
      </c>
      <c r="T186" s="120">
        <v>10</v>
      </c>
      <c r="U186" s="120">
        <v>3</v>
      </c>
      <c r="V186" s="120">
        <v>7</v>
      </c>
      <c r="W186" s="120">
        <v>7</v>
      </c>
      <c r="X186" s="120">
        <v>16</v>
      </c>
      <c r="Y186" s="120">
        <v>219</v>
      </c>
      <c r="Z186" s="120">
        <v>173</v>
      </c>
      <c r="AA186" s="120">
        <v>113</v>
      </c>
      <c r="AB186" s="120">
        <v>64</v>
      </c>
      <c r="AC186" s="120">
        <v>49</v>
      </c>
      <c r="AD186" s="120">
        <v>60</v>
      </c>
      <c r="AE186" s="120">
        <v>46</v>
      </c>
      <c r="AF186" s="129">
        <v>1</v>
      </c>
      <c r="AG186" s="129">
        <v>0.78995433789954339</v>
      </c>
      <c r="AH186" s="129">
        <v>0.51598173515981738</v>
      </c>
      <c r="AI186" s="129">
        <v>0.29223744292237441</v>
      </c>
      <c r="AJ186" s="129">
        <v>0.22374429223744291</v>
      </c>
      <c r="AK186" s="129">
        <v>0.27397260273972601</v>
      </c>
      <c r="AL186" s="129">
        <v>0.21004566210045661</v>
      </c>
      <c r="AM186" s="123">
        <v>11.318000000000001</v>
      </c>
      <c r="AN186" s="123">
        <v>6.65</v>
      </c>
      <c r="AO186" s="123">
        <v>2.7190000000000003</v>
      </c>
      <c r="AP186" s="123">
        <v>1.123</v>
      </c>
      <c r="AQ186" s="123">
        <v>1.5960000000000001</v>
      </c>
      <c r="AR186" s="123">
        <v>3.931</v>
      </c>
      <c r="AS186" s="123">
        <v>4.6680000000000001</v>
      </c>
      <c r="AT186" s="129">
        <v>1</v>
      </c>
      <c r="AU186" s="129">
        <v>0.5875596395122813</v>
      </c>
      <c r="AV186" s="129">
        <v>0.24023679095246508</v>
      </c>
      <c r="AW186" s="129">
        <v>9.9222477469517567E-2</v>
      </c>
      <c r="AX186" s="129">
        <v>0.14101431348294752</v>
      </c>
      <c r="AY186" s="129">
        <v>0.34732284855981621</v>
      </c>
      <c r="AZ186" s="129">
        <v>0.41244036048771865</v>
      </c>
      <c r="BA186" s="117">
        <v>51.680365296803664</v>
      </c>
      <c r="BB186" s="117">
        <v>38.439306358381501</v>
      </c>
      <c r="BC186" s="117">
        <v>24.061946902654871</v>
      </c>
      <c r="BD186" s="117">
        <v>17.546875</v>
      </c>
      <c r="BE186" s="117">
        <v>32.571428571428569</v>
      </c>
      <c r="BF186" s="117">
        <v>65.516666666666666</v>
      </c>
      <c r="BG186" s="117">
        <v>101.47826086956522</v>
      </c>
    </row>
    <row r="187" spans="1:59" x14ac:dyDescent="0.45">
      <c r="A187" s="3" t="s">
        <v>217</v>
      </c>
      <c r="B187" s="3" t="s">
        <v>168</v>
      </c>
      <c r="C187" s="3" t="s">
        <v>398</v>
      </c>
      <c r="D187" s="114">
        <v>6.333333333333333</v>
      </c>
      <c r="E187" s="114">
        <v>6.666666666666667</v>
      </c>
      <c r="F187" s="114">
        <v>9</v>
      </c>
      <c r="G187" s="114" t="s">
        <v>220</v>
      </c>
      <c r="H187" s="114">
        <v>9</v>
      </c>
      <c r="I187" s="114">
        <v>2</v>
      </c>
      <c r="J187" s="114">
        <v>6</v>
      </c>
      <c r="K187" s="117">
        <v>280.83333333333331</v>
      </c>
      <c r="L187" s="117">
        <v>232.66666666666671</v>
      </c>
      <c r="M187" s="117">
        <v>279.5</v>
      </c>
      <c r="N187" s="117" t="s">
        <v>220</v>
      </c>
      <c r="O187" s="117">
        <v>279.5</v>
      </c>
      <c r="P187" s="117">
        <v>139</v>
      </c>
      <c r="Q187" s="117">
        <v>329</v>
      </c>
      <c r="R187" s="120">
        <v>6</v>
      </c>
      <c r="S187" s="120">
        <v>3</v>
      </c>
      <c r="T187" s="120">
        <v>2</v>
      </c>
      <c r="U187" s="120">
        <v>0</v>
      </c>
      <c r="V187" s="120">
        <v>2</v>
      </c>
      <c r="W187" s="120">
        <v>1</v>
      </c>
      <c r="X187" s="120">
        <v>3</v>
      </c>
      <c r="Y187" s="120">
        <v>38</v>
      </c>
      <c r="Z187" s="120">
        <v>20</v>
      </c>
      <c r="AA187" s="120">
        <v>18</v>
      </c>
      <c r="AB187" s="120">
        <v>0</v>
      </c>
      <c r="AC187" s="120">
        <v>18</v>
      </c>
      <c r="AD187" s="120">
        <v>2</v>
      </c>
      <c r="AE187" s="120">
        <v>18</v>
      </c>
      <c r="AF187" s="129">
        <v>1</v>
      </c>
      <c r="AG187" s="129">
        <v>0.52631578947368418</v>
      </c>
      <c r="AH187" s="129">
        <v>0.47368421052631576</v>
      </c>
      <c r="AI187" s="129">
        <v>0</v>
      </c>
      <c r="AJ187" s="129">
        <v>0.47368421052631576</v>
      </c>
      <c r="AK187" s="129">
        <v>5.2631578947368418E-2</v>
      </c>
      <c r="AL187" s="129">
        <v>0.47368421052631576</v>
      </c>
      <c r="AM187" s="123">
        <v>1.6850000000000001</v>
      </c>
      <c r="AN187" s="123">
        <v>0.69800000000000006</v>
      </c>
      <c r="AO187" s="123">
        <v>0.55900000000000005</v>
      </c>
      <c r="AP187" s="123">
        <v>0</v>
      </c>
      <c r="AQ187" s="123">
        <v>0.55900000000000005</v>
      </c>
      <c r="AR187" s="123">
        <v>0.13900000000000001</v>
      </c>
      <c r="AS187" s="123">
        <v>0.98699999999999999</v>
      </c>
      <c r="AT187" s="129">
        <v>1</v>
      </c>
      <c r="AU187" s="129">
        <v>0.41424332344213655</v>
      </c>
      <c r="AV187" s="129">
        <v>0.33175074183976261</v>
      </c>
      <c r="AW187" s="129">
        <v>0</v>
      </c>
      <c r="AX187" s="129">
        <v>0.33175074183976261</v>
      </c>
      <c r="AY187" s="129">
        <v>8.2492581602373896E-2</v>
      </c>
      <c r="AZ187" s="129">
        <v>0.58575667655786345</v>
      </c>
      <c r="BA187" s="117">
        <v>44.342105263157897</v>
      </c>
      <c r="BB187" s="117">
        <v>34.900000000000006</v>
      </c>
      <c r="BC187" s="117">
        <v>31.055555555555557</v>
      </c>
      <c r="BD187" s="117" t="s">
        <v>220</v>
      </c>
      <c r="BE187" s="117">
        <v>31.055555555555557</v>
      </c>
      <c r="BF187" s="117">
        <v>69.5</v>
      </c>
      <c r="BG187" s="117">
        <v>54.833333333333336</v>
      </c>
    </row>
    <row r="188" spans="1:59" x14ac:dyDescent="0.45">
      <c r="A188" s="3" t="s">
        <v>217</v>
      </c>
      <c r="B188" s="3" t="s">
        <v>168</v>
      </c>
      <c r="C188" s="3" t="s">
        <v>399</v>
      </c>
      <c r="D188" s="114">
        <v>6</v>
      </c>
      <c r="E188" s="114">
        <v>6</v>
      </c>
      <c r="F188" s="114">
        <v>6</v>
      </c>
      <c r="G188" s="114" t="s">
        <v>220</v>
      </c>
      <c r="H188" s="114">
        <v>6</v>
      </c>
      <c r="I188" s="114" t="s">
        <v>220</v>
      </c>
      <c r="J188" s="114" t="s">
        <v>220</v>
      </c>
      <c r="K188" s="117">
        <v>341</v>
      </c>
      <c r="L188" s="117">
        <v>341</v>
      </c>
      <c r="M188" s="117">
        <v>341</v>
      </c>
      <c r="N188" s="117" t="s">
        <v>220</v>
      </c>
      <c r="O188" s="117">
        <v>341</v>
      </c>
      <c r="P188" s="117" t="s">
        <v>220</v>
      </c>
      <c r="Q188" s="117" t="s">
        <v>220</v>
      </c>
      <c r="R188" s="120">
        <v>1</v>
      </c>
      <c r="S188" s="120">
        <v>1</v>
      </c>
      <c r="T188" s="120">
        <v>1</v>
      </c>
      <c r="U188" s="120">
        <v>0</v>
      </c>
      <c r="V188" s="120">
        <v>1</v>
      </c>
      <c r="W188" s="120">
        <v>0</v>
      </c>
      <c r="X188" s="120">
        <v>0</v>
      </c>
      <c r="Y188" s="120">
        <v>6</v>
      </c>
      <c r="Z188" s="120">
        <v>6</v>
      </c>
      <c r="AA188" s="120">
        <v>6</v>
      </c>
      <c r="AB188" s="120">
        <v>0</v>
      </c>
      <c r="AC188" s="120">
        <v>6</v>
      </c>
      <c r="AD188" s="120">
        <v>0</v>
      </c>
      <c r="AE188" s="120">
        <v>0</v>
      </c>
      <c r="AF188" s="129">
        <v>1</v>
      </c>
      <c r="AG188" s="129">
        <v>1</v>
      </c>
      <c r="AH188" s="129">
        <v>1</v>
      </c>
      <c r="AI188" s="129">
        <v>0</v>
      </c>
      <c r="AJ188" s="129">
        <v>1</v>
      </c>
      <c r="AK188" s="129">
        <v>0</v>
      </c>
      <c r="AL188" s="129">
        <v>0</v>
      </c>
      <c r="AM188" s="123">
        <v>0.34100000000000003</v>
      </c>
      <c r="AN188" s="123">
        <v>0.34100000000000003</v>
      </c>
      <c r="AO188" s="123">
        <v>0.34100000000000003</v>
      </c>
      <c r="AP188" s="123">
        <v>0</v>
      </c>
      <c r="AQ188" s="123">
        <v>0.34100000000000003</v>
      </c>
      <c r="AR188" s="123">
        <v>0</v>
      </c>
      <c r="AS188" s="123">
        <v>0</v>
      </c>
      <c r="AT188" s="129">
        <v>1</v>
      </c>
      <c r="AU188" s="129">
        <v>1</v>
      </c>
      <c r="AV188" s="129">
        <v>1</v>
      </c>
      <c r="AW188" s="129">
        <v>0</v>
      </c>
      <c r="AX188" s="129">
        <v>1</v>
      </c>
      <c r="AY188" s="129">
        <v>0</v>
      </c>
      <c r="AZ188" s="129">
        <v>0</v>
      </c>
      <c r="BA188" s="117">
        <v>56.833333333333336</v>
      </c>
      <c r="BB188" s="117">
        <v>56.833333333333336</v>
      </c>
      <c r="BC188" s="117">
        <v>56.833333333333336</v>
      </c>
      <c r="BD188" s="117" t="s">
        <v>220</v>
      </c>
      <c r="BE188" s="117">
        <v>56.833333333333336</v>
      </c>
      <c r="BF188" s="117" t="s">
        <v>220</v>
      </c>
      <c r="BG188" s="117" t="s">
        <v>220</v>
      </c>
    </row>
    <row r="189" spans="1:59" x14ac:dyDescent="0.45">
      <c r="A189" s="2" t="s">
        <v>215</v>
      </c>
      <c r="B189" s="2" t="s">
        <v>169</v>
      </c>
      <c r="C189" s="2" t="s">
        <v>400</v>
      </c>
      <c r="D189" s="113">
        <v>7.5123966942148757</v>
      </c>
      <c r="E189" s="113">
        <v>10.733333333333333</v>
      </c>
      <c r="F189" s="113">
        <v>15.869565217391305</v>
      </c>
      <c r="G189" s="113">
        <v>22.166666666666668</v>
      </c>
      <c r="H189" s="113">
        <v>13.647058823529411</v>
      </c>
      <c r="I189" s="113">
        <v>7.5405405405405403</v>
      </c>
      <c r="J189" s="113">
        <v>4.3442622950819674</v>
      </c>
      <c r="K189" s="116">
        <v>490.06611570247935</v>
      </c>
      <c r="L189" s="116">
        <v>599.20000000000016</v>
      </c>
      <c r="M189" s="116">
        <v>842.95652173913038</v>
      </c>
      <c r="N189" s="116">
        <v>1028</v>
      </c>
      <c r="O189" s="116">
        <v>777.64705882352939</v>
      </c>
      <c r="P189" s="116">
        <v>447.67567567567568</v>
      </c>
      <c r="Q189" s="116">
        <v>382.72131147540983</v>
      </c>
      <c r="R189" s="119">
        <v>121</v>
      </c>
      <c r="S189" s="119">
        <v>60</v>
      </c>
      <c r="T189" s="119">
        <v>23</v>
      </c>
      <c r="U189" s="119">
        <v>6</v>
      </c>
      <c r="V189" s="119">
        <v>17</v>
      </c>
      <c r="W189" s="119">
        <v>37</v>
      </c>
      <c r="X189" s="119">
        <v>61</v>
      </c>
      <c r="Y189" s="119">
        <v>909</v>
      </c>
      <c r="Z189" s="119">
        <v>644</v>
      </c>
      <c r="AA189" s="119">
        <v>365</v>
      </c>
      <c r="AB189" s="119">
        <v>133</v>
      </c>
      <c r="AC189" s="119">
        <v>232</v>
      </c>
      <c r="AD189" s="119">
        <v>279</v>
      </c>
      <c r="AE189" s="119">
        <v>265</v>
      </c>
      <c r="AF189" s="128">
        <v>1</v>
      </c>
      <c r="AG189" s="128">
        <v>0.70847084708470842</v>
      </c>
      <c r="AH189" s="128">
        <v>0.40154015401540155</v>
      </c>
      <c r="AI189" s="128">
        <v>0.14631463146314633</v>
      </c>
      <c r="AJ189" s="128">
        <v>0.25522552255225522</v>
      </c>
      <c r="AK189" s="128">
        <v>0.30693069306930693</v>
      </c>
      <c r="AL189" s="128">
        <v>0.29152915291529152</v>
      </c>
      <c r="AM189" s="122">
        <v>59.298000000000002</v>
      </c>
      <c r="AN189" s="122">
        <v>35.952000000000005</v>
      </c>
      <c r="AO189" s="122">
        <v>19.388000000000002</v>
      </c>
      <c r="AP189" s="122">
        <v>6.1680000000000001</v>
      </c>
      <c r="AQ189" s="122">
        <v>13.22</v>
      </c>
      <c r="AR189" s="122">
        <v>16.564</v>
      </c>
      <c r="AS189" s="122">
        <v>23.346</v>
      </c>
      <c r="AT189" s="128">
        <v>1</v>
      </c>
      <c r="AU189" s="128">
        <v>0.60629363553576854</v>
      </c>
      <c r="AV189" s="128">
        <v>0.32695875071671898</v>
      </c>
      <c r="AW189" s="128">
        <v>0.10401699888697764</v>
      </c>
      <c r="AX189" s="128">
        <v>0.2229417518297413</v>
      </c>
      <c r="AY189" s="128">
        <v>0.27933488481904956</v>
      </c>
      <c r="AZ189" s="128">
        <v>0.39370636446423152</v>
      </c>
      <c r="BA189" s="116">
        <v>65.234323432343231</v>
      </c>
      <c r="BB189" s="116">
        <v>55.826086956521749</v>
      </c>
      <c r="BC189" s="116">
        <v>53.11780821917808</v>
      </c>
      <c r="BD189" s="116">
        <v>46.375939849624061</v>
      </c>
      <c r="BE189" s="116">
        <v>56.982758620689658</v>
      </c>
      <c r="BF189" s="116">
        <v>59.369175627240146</v>
      </c>
      <c r="BG189" s="116">
        <v>88.098113207547172</v>
      </c>
    </row>
    <row r="190" spans="1:59" x14ac:dyDescent="0.45">
      <c r="A190" s="3" t="s">
        <v>217</v>
      </c>
      <c r="B190" s="3" t="s">
        <v>169</v>
      </c>
      <c r="C190" s="3" t="s">
        <v>401</v>
      </c>
      <c r="D190" s="114">
        <v>11.705882352941176</v>
      </c>
      <c r="E190" s="114">
        <v>15.777777777777779</v>
      </c>
      <c r="F190" s="114">
        <v>24.75</v>
      </c>
      <c r="G190" s="114">
        <v>60</v>
      </c>
      <c r="H190" s="114">
        <v>13</v>
      </c>
      <c r="I190" s="114">
        <v>8.6</v>
      </c>
      <c r="J190" s="114">
        <v>7.125</v>
      </c>
      <c r="K190" s="117">
        <v>465.88235294117652</v>
      </c>
      <c r="L190" s="117">
        <v>371.88888888888891</v>
      </c>
      <c r="M190" s="117">
        <v>583.25</v>
      </c>
      <c r="N190" s="117">
        <v>713</v>
      </c>
      <c r="O190" s="117">
        <v>540</v>
      </c>
      <c r="P190" s="117">
        <v>202.8</v>
      </c>
      <c r="Q190" s="117">
        <v>571.625</v>
      </c>
      <c r="R190" s="120">
        <v>17</v>
      </c>
      <c r="S190" s="120">
        <v>9</v>
      </c>
      <c r="T190" s="120">
        <v>4</v>
      </c>
      <c r="U190" s="120">
        <v>1</v>
      </c>
      <c r="V190" s="120">
        <v>3</v>
      </c>
      <c r="W190" s="120">
        <v>5</v>
      </c>
      <c r="X190" s="120">
        <v>8</v>
      </c>
      <c r="Y190" s="120">
        <v>199</v>
      </c>
      <c r="Z190" s="120">
        <v>142</v>
      </c>
      <c r="AA190" s="120">
        <v>99</v>
      </c>
      <c r="AB190" s="120">
        <v>60</v>
      </c>
      <c r="AC190" s="120">
        <v>39</v>
      </c>
      <c r="AD190" s="120">
        <v>43</v>
      </c>
      <c r="AE190" s="120">
        <v>57</v>
      </c>
      <c r="AF190" s="129">
        <v>1</v>
      </c>
      <c r="AG190" s="129">
        <v>0.71356783919597988</v>
      </c>
      <c r="AH190" s="129">
        <v>0.49748743718592964</v>
      </c>
      <c r="AI190" s="129">
        <v>0.30150753768844218</v>
      </c>
      <c r="AJ190" s="129">
        <v>0.19597989949748743</v>
      </c>
      <c r="AK190" s="129">
        <v>0.21608040201005024</v>
      </c>
      <c r="AL190" s="129">
        <v>0.28643216080402012</v>
      </c>
      <c r="AM190" s="123">
        <v>7.9200000000000008</v>
      </c>
      <c r="AN190" s="123">
        <v>3.3470000000000004</v>
      </c>
      <c r="AO190" s="123">
        <v>2.3330000000000002</v>
      </c>
      <c r="AP190" s="123">
        <v>0.71299999999999997</v>
      </c>
      <c r="AQ190" s="123">
        <v>1.62</v>
      </c>
      <c r="AR190" s="123">
        <v>1.014</v>
      </c>
      <c r="AS190" s="123">
        <v>4.5730000000000004</v>
      </c>
      <c r="AT190" s="129">
        <v>1</v>
      </c>
      <c r="AU190" s="129">
        <v>0.42260101010101009</v>
      </c>
      <c r="AV190" s="129">
        <v>0.29457070707070704</v>
      </c>
      <c r="AW190" s="129">
        <v>9.0025252525252508E-2</v>
      </c>
      <c r="AX190" s="129">
        <v>0.20454545454545453</v>
      </c>
      <c r="AY190" s="129">
        <v>0.12803030303030302</v>
      </c>
      <c r="AZ190" s="129">
        <v>0.57739898989898986</v>
      </c>
      <c r="BA190" s="117">
        <v>39.798994974874375</v>
      </c>
      <c r="BB190" s="117">
        <v>23.570422535211272</v>
      </c>
      <c r="BC190" s="117">
        <v>23.565656565656564</v>
      </c>
      <c r="BD190" s="117">
        <v>11.883333333333333</v>
      </c>
      <c r="BE190" s="117">
        <v>41.53846153846154</v>
      </c>
      <c r="BF190" s="117">
        <v>23.581395348837209</v>
      </c>
      <c r="BG190" s="117">
        <v>80.228070175438603</v>
      </c>
    </row>
    <row r="191" spans="1:59" x14ac:dyDescent="0.45">
      <c r="A191" s="3" t="s">
        <v>217</v>
      </c>
      <c r="B191" s="3" t="s">
        <v>169</v>
      </c>
      <c r="C191" s="3" t="s">
        <v>402</v>
      </c>
      <c r="D191" s="114">
        <v>6.6923076923076925</v>
      </c>
      <c r="E191" s="114">
        <v>13.25</v>
      </c>
      <c r="F191" s="114">
        <v>19</v>
      </c>
      <c r="G191" s="114">
        <v>13</v>
      </c>
      <c r="H191" s="114">
        <v>25</v>
      </c>
      <c r="I191" s="114">
        <v>7.5</v>
      </c>
      <c r="J191" s="114">
        <v>3.7777777777777777</v>
      </c>
      <c r="K191" s="117">
        <v>428.23076923076923</v>
      </c>
      <c r="L191" s="117">
        <v>489.50000000000006</v>
      </c>
      <c r="M191" s="117">
        <v>712.5</v>
      </c>
      <c r="N191" s="117">
        <v>976</v>
      </c>
      <c r="O191" s="117">
        <v>449</v>
      </c>
      <c r="P191" s="117">
        <v>266.5</v>
      </c>
      <c r="Q191" s="117">
        <v>401</v>
      </c>
      <c r="R191" s="120">
        <v>13</v>
      </c>
      <c r="S191" s="120">
        <v>4</v>
      </c>
      <c r="T191" s="120">
        <v>2</v>
      </c>
      <c r="U191" s="120">
        <v>1</v>
      </c>
      <c r="V191" s="120">
        <v>1</v>
      </c>
      <c r="W191" s="120">
        <v>2</v>
      </c>
      <c r="X191" s="120">
        <v>9</v>
      </c>
      <c r="Y191" s="120">
        <v>87</v>
      </c>
      <c r="Z191" s="120">
        <v>53</v>
      </c>
      <c r="AA191" s="120">
        <v>38</v>
      </c>
      <c r="AB191" s="120">
        <v>13</v>
      </c>
      <c r="AC191" s="120">
        <v>25</v>
      </c>
      <c r="AD191" s="120">
        <v>15</v>
      </c>
      <c r="AE191" s="120">
        <v>34</v>
      </c>
      <c r="AF191" s="129">
        <v>1</v>
      </c>
      <c r="AG191" s="129">
        <v>0.60919540229885061</v>
      </c>
      <c r="AH191" s="129">
        <v>0.43678160919540232</v>
      </c>
      <c r="AI191" s="129">
        <v>0.14942528735632185</v>
      </c>
      <c r="AJ191" s="129">
        <v>0.28735632183908044</v>
      </c>
      <c r="AK191" s="129">
        <v>0.17241379310344829</v>
      </c>
      <c r="AL191" s="129">
        <v>0.39080459770114945</v>
      </c>
      <c r="AM191" s="123">
        <v>5.5670000000000002</v>
      </c>
      <c r="AN191" s="123">
        <v>1.9580000000000002</v>
      </c>
      <c r="AO191" s="123">
        <v>1.425</v>
      </c>
      <c r="AP191" s="123">
        <v>0.97599999999999998</v>
      </c>
      <c r="AQ191" s="123">
        <v>0.44900000000000001</v>
      </c>
      <c r="AR191" s="123">
        <v>0.53300000000000003</v>
      </c>
      <c r="AS191" s="123">
        <v>3.609</v>
      </c>
      <c r="AT191" s="129">
        <v>1</v>
      </c>
      <c r="AU191" s="129">
        <v>0.35171546613975213</v>
      </c>
      <c r="AV191" s="129">
        <v>0.25597269624573377</v>
      </c>
      <c r="AW191" s="129">
        <v>0.17531884318304292</v>
      </c>
      <c r="AX191" s="129">
        <v>8.065385306269085E-2</v>
      </c>
      <c r="AY191" s="129">
        <v>9.5742769894018323E-2</v>
      </c>
      <c r="AZ191" s="129">
        <v>0.64828453386024787</v>
      </c>
      <c r="BA191" s="117">
        <v>63.988505747126439</v>
      </c>
      <c r="BB191" s="117">
        <v>36.943396226415096</v>
      </c>
      <c r="BC191" s="117">
        <v>37.5</v>
      </c>
      <c r="BD191" s="117">
        <v>75.07692307692308</v>
      </c>
      <c r="BE191" s="117">
        <v>17.96</v>
      </c>
      <c r="BF191" s="117">
        <v>35.533333333333331</v>
      </c>
      <c r="BG191" s="117">
        <v>106.14705882352941</v>
      </c>
    </row>
    <row r="192" spans="1:59" x14ac:dyDescent="0.45">
      <c r="A192" s="3" t="s">
        <v>217</v>
      </c>
      <c r="B192" s="3" t="s">
        <v>169</v>
      </c>
      <c r="C192" s="3" t="s">
        <v>403</v>
      </c>
      <c r="D192" s="114">
        <v>5.7058823529411766</v>
      </c>
      <c r="E192" s="114">
        <v>7.666666666666667</v>
      </c>
      <c r="F192" s="114">
        <v>16</v>
      </c>
      <c r="G192" s="114">
        <v>16</v>
      </c>
      <c r="H192" s="114" t="s">
        <v>220</v>
      </c>
      <c r="I192" s="114">
        <v>6</v>
      </c>
      <c r="J192" s="114">
        <v>4.6363636363636367</v>
      </c>
      <c r="K192" s="117">
        <v>397.23529411764707</v>
      </c>
      <c r="L192" s="117">
        <v>471.66666666666669</v>
      </c>
      <c r="M192" s="117">
        <v>716</v>
      </c>
      <c r="N192" s="117">
        <v>716</v>
      </c>
      <c r="O192" s="117" t="s">
        <v>220</v>
      </c>
      <c r="P192" s="117">
        <v>422.8</v>
      </c>
      <c r="Q192" s="117">
        <v>356.63636363636363</v>
      </c>
      <c r="R192" s="120">
        <v>17</v>
      </c>
      <c r="S192" s="120">
        <v>6</v>
      </c>
      <c r="T192" s="120">
        <v>1</v>
      </c>
      <c r="U192" s="120">
        <v>1</v>
      </c>
      <c r="V192" s="120">
        <v>0</v>
      </c>
      <c r="W192" s="120">
        <v>5</v>
      </c>
      <c r="X192" s="120">
        <v>11</v>
      </c>
      <c r="Y192" s="120">
        <v>97</v>
      </c>
      <c r="Z192" s="120">
        <v>46</v>
      </c>
      <c r="AA192" s="120">
        <v>16</v>
      </c>
      <c r="AB192" s="120">
        <v>16</v>
      </c>
      <c r="AC192" s="120">
        <v>0</v>
      </c>
      <c r="AD192" s="120">
        <v>30</v>
      </c>
      <c r="AE192" s="120">
        <v>51</v>
      </c>
      <c r="AF192" s="129">
        <v>1</v>
      </c>
      <c r="AG192" s="129">
        <v>0.47422680412371132</v>
      </c>
      <c r="AH192" s="129">
        <v>0.16494845360824742</v>
      </c>
      <c r="AI192" s="129">
        <v>0.16494845360824742</v>
      </c>
      <c r="AJ192" s="129">
        <v>0</v>
      </c>
      <c r="AK192" s="129">
        <v>0.30927835051546393</v>
      </c>
      <c r="AL192" s="129">
        <v>0.52577319587628868</v>
      </c>
      <c r="AM192" s="123">
        <v>6.7530000000000001</v>
      </c>
      <c r="AN192" s="123">
        <v>2.83</v>
      </c>
      <c r="AO192" s="123">
        <v>0.71599999999999997</v>
      </c>
      <c r="AP192" s="123">
        <v>0.71599999999999997</v>
      </c>
      <c r="AQ192" s="123">
        <v>0</v>
      </c>
      <c r="AR192" s="123">
        <v>2.1139999999999999</v>
      </c>
      <c r="AS192" s="123">
        <v>3.923</v>
      </c>
      <c r="AT192" s="129">
        <v>1</v>
      </c>
      <c r="AU192" s="129">
        <v>0.41907300459055236</v>
      </c>
      <c r="AV192" s="129">
        <v>0.10602695098474751</v>
      </c>
      <c r="AW192" s="129">
        <v>0.10602695098474751</v>
      </c>
      <c r="AX192" s="129">
        <v>0</v>
      </c>
      <c r="AY192" s="129">
        <v>0.31304605360580479</v>
      </c>
      <c r="AZ192" s="129">
        <v>0.5809269954094477</v>
      </c>
      <c r="BA192" s="117">
        <v>69.618556701030926</v>
      </c>
      <c r="BB192" s="117">
        <v>61.521739130434781</v>
      </c>
      <c r="BC192" s="117">
        <v>44.75</v>
      </c>
      <c r="BD192" s="117">
        <v>44.75</v>
      </c>
      <c r="BE192" s="117" t="s">
        <v>220</v>
      </c>
      <c r="BF192" s="117">
        <v>70.466666666666669</v>
      </c>
      <c r="BG192" s="117">
        <v>76.921568627450981</v>
      </c>
    </row>
    <row r="193" spans="1:59" x14ac:dyDescent="0.45">
      <c r="A193" s="3" t="s">
        <v>217</v>
      </c>
      <c r="B193" s="3" t="s">
        <v>169</v>
      </c>
      <c r="C193" s="3" t="s">
        <v>404</v>
      </c>
      <c r="D193" s="114">
        <v>7.4285714285714288</v>
      </c>
      <c r="E193" s="114">
        <v>9.1999999999999993</v>
      </c>
      <c r="F193" s="114">
        <v>9</v>
      </c>
      <c r="G193" s="114" t="s">
        <v>220</v>
      </c>
      <c r="H193" s="114">
        <v>9</v>
      </c>
      <c r="I193" s="114">
        <v>9.3333333333333339</v>
      </c>
      <c r="J193" s="114">
        <v>3</v>
      </c>
      <c r="K193" s="117">
        <v>690.42857142857144</v>
      </c>
      <c r="L193" s="117">
        <v>811.2</v>
      </c>
      <c r="M193" s="117">
        <v>644</v>
      </c>
      <c r="N193" s="117" t="s">
        <v>220</v>
      </c>
      <c r="O193" s="117">
        <v>644</v>
      </c>
      <c r="P193" s="117">
        <v>922.66666666666663</v>
      </c>
      <c r="Q193" s="117">
        <v>388.5</v>
      </c>
      <c r="R193" s="120">
        <v>7</v>
      </c>
      <c r="S193" s="120">
        <v>5</v>
      </c>
      <c r="T193" s="120">
        <v>2</v>
      </c>
      <c r="U193" s="120">
        <v>0</v>
      </c>
      <c r="V193" s="120">
        <v>2</v>
      </c>
      <c r="W193" s="120">
        <v>3</v>
      </c>
      <c r="X193" s="120">
        <v>2</v>
      </c>
      <c r="Y193" s="120">
        <v>52</v>
      </c>
      <c r="Z193" s="120">
        <v>46</v>
      </c>
      <c r="AA193" s="120">
        <v>18</v>
      </c>
      <c r="AB193" s="120">
        <v>0</v>
      </c>
      <c r="AC193" s="120">
        <v>18</v>
      </c>
      <c r="AD193" s="120">
        <v>28</v>
      </c>
      <c r="AE193" s="120">
        <v>6</v>
      </c>
      <c r="AF193" s="129">
        <v>1</v>
      </c>
      <c r="AG193" s="129">
        <v>0.88461538461538458</v>
      </c>
      <c r="AH193" s="129">
        <v>0.34615384615384615</v>
      </c>
      <c r="AI193" s="129">
        <v>0</v>
      </c>
      <c r="AJ193" s="129">
        <v>0.34615384615384615</v>
      </c>
      <c r="AK193" s="129">
        <v>0.53846153846153844</v>
      </c>
      <c r="AL193" s="129">
        <v>0.11538461538461539</v>
      </c>
      <c r="AM193" s="123">
        <v>4.8330000000000002</v>
      </c>
      <c r="AN193" s="123">
        <v>4.056</v>
      </c>
      <c r="AO193" s="123">
        <v>1.288</v>
      </c>
      <c r="AP193" s="123">
        <v>0</v>
      </c>
      <c r="AQ193" s="123">
        <v>1.288</v>
      </c>
      <c r="AR193" s="123">
        <v>2.7679999999999998</v>
      </c>
      <c r="AS193" s="123">
        <v>0.77700000000000002</v>
      </c>
      <c r="AT193" s="129">
        <v>1</v>
      </c>
      <c r="AU193" s="129">
        <v>0.83923029174425823</v>
      </c>
      <c r="AV193" s="129">
        <v>0.26650113800951791</v>
      </c>
      <c r="AW193" s="129">
        <v>0</v>
      </c>
      <c r="AX193" s="129">
        <v>0.26650113800951791</v>
      </c>
      <c r="AY193" s="129">
        <v>0.57272915373474031</v>
      </c>
      <c r="AZ193" s="129">
        <v>0.16076970825574177</v>
      </c>
      <c r="BA193" s="117">
        <v>92.942307692307693</v>
      </c>
      <c r="BB193" s="117">
        <v>88.173913043478265</v>
      </c>
      <c r="BC193" s="117">
        <v>71.555555555555557</v>
      </c>
      <c r="BD193" s="117" t="s">
        <v>220</v>
      </c>
      <c r="BE193" s="117">
        <v>71.555555555555557</v>
      </c>
      <c r="BF193" s="117">
        <v>98.857142857142861</v>
      </c>
      <c r="BG193" s="117">
        <v>129.5</v>
      </c>
    </row>
    <row r="194" spans="1:59" x14ac:dyDescent="0.45">
      <c r="A194" s="3" t="s">
        <v>217</v>
      </c>
      <c r="B194" s="3" t="s">
        <v>169</v>
      </c>
      <c r="C194" s="3" t="s">
        <v>405</v>
      </c>
      <c r="D194" s="114">
        <v>6.75</v>
      </c>
      <c r="E194" s="114">
        <v>8</v>
      </c>
      <c r="F194" s="114">
        <v>11.5</v>
      </c>
      <c r="G194" s="114" t="s">
        <v>220</v>
      </c>
      <c r="H194" s="114">
        <v>11.5</v>
      </c>
      <c r="I194" s="114">
        <v>6.25</v>
      </c>
      <c r="J194" s="114">
        <v>3</v>
      </c>
      <c r="K194" s="117">
        <v>383</v>
      </c>
      <c r="L194" s="117">
        <v>425.16666666666669</v>
      </c>
      <c r="M194" s="117">
        <v>423.5</v>
      </c>
      <c r="N194" s="117" t="s">
        <v>220</v>
      </c>
      <c r="O194" s="117">
        <v>423.5</v>
      </c>
      <c r="P194" s="117">
        <v>426</v>
      </c>
      <c r="Q194" s="117">
        <v>256.5</v>
      </c>
      <c r="R194" s="120">
        <v>8</v>
      </c>
      <c r="S194" s="120">
        <v>6</v>
      </c>
      <c r="T194" s="120">
        <v>2</v>
      </c>
      <c r="U194" s="120">
        <v>0</v>
      </c>
      <c r="V194" s="120">
        <v>2</v>
      </c>
      <c r="W194" s="120">
        <v>4</v>
      </c>
      <c r="X194" s="120">
        <v>2</v>
      </c>
      <c r="Y194" s="120">
        <v>54</v>
      </c>
      <c r="Z194" s="120">
        <v>48</v>
      </c>
      <c r="AA194" s="120">
        <v>23</v>
      </c>
      <c r="AB194" s="120">
        <v>0</v>
      </c>
      <c r="AC194" s="120">
        <v>23</v>
      </c>
      <c r="AD194" s="120">
        <v>25</v>
      </c>
      <c r="AE194" s="120">
        <v>6</v>
      </c>
      <c r="AF194" s="129">
        <v>1</v>
      </c>
      <c r="AG194" s="129">
        <v>0.88888888888888884</v>
      </c>
      <c r="AH194" s="129">
        <v>0.42592592592592593</v>
      </c>
      <c r="AI194" s="129">
        <v>0</v>
      </c>
      <c r="AJ194" s="129">
        <v>0.42592592592592593</v>
      </c>
      <c r="AK194" s="129">
        <v>0.46296296296296297</v>
      </c>
      <c r="AL194" s="129">
        <v>0.1111111111111111</v>
      </c>
      <c r="AM194" s="123">
        <v>3.0640000000000001</v>
      </c>
      <c r="AN194" s="123">
        <v>2.5510000000000002</v>
      </c>
      <c r="AO194" s="123">
        <v>0.84699999999999998</v>
      </c>
      <c r="AP194" s="123">
        <v>0</v>
      </c>
      <c r="AQ194" s="123">
        <v>0.84699999999999998</v>
      </c>
      <c r="AR194" s="123">
        <v>1.704</v>
      </c>
      <c r="AS194" s="123">
        <v>0.51300000000000001</v>
      </c>
      <c r="AT194" s="129">
        <v>1</v>
      </c>
      <c r="AU194" s="129">
        <v>0.83257180156657962</v>
      </c>
      <c r="AV194" s="129">
        <v>0.27643603133159267</v>
      </c>
      <c r="AW194" s="129">
        <v>0</v>
      </c>
      <c r="AX194" s="129">
        <v>0.27643603133159267</v>
      </c>
      <c r="AY194" s="129">
        <v>0.55613577023498695</v>
      </c>
      <c r="AZ194" s="129">
        <v>0.16742819843342036</v>
      </c>
      <c r="BA194" s="117">
        <v>56.74074074074074</v>
      </c>
      <c r="BB194" s="117">
        <v>53.145833333333336</v>
      </c>
      <c r="BC194" s="117">
        <v>36.826086956521742</v>
      </c>
      <c r="BD194" s="117" t="s">
        <v>220</v>
      </c>
      <c r="BE194" s="117">
        <v>36.826086956521742</v>
      </c>
      <c r="BF194" s="117">
        <v>68.16</v>
      </c>
      <c r="BG194" s="117">
        <v>85.5</v>
      </c>
    </row>
    <row r="195" spans="1:59" x14ac:dyDescent="0.45">
      <c r="A195" s="3" t="s">
        <v>217</v>
      </c>
      <c r="B195" s="3" t="s">
        <v>169</v>
      </c>
      <c r="C195" s="3" t="s">
        <v>406</v>
      </c>
      <c r="D195" s="114">
        <v>6.1818181818181817</v>
      </c>
      <c r="E195" s="114">
        <v>9</v>
      </c>
      <c r="F195" s="114">
        <v>12</v>
      </c>
      <c r="G195" s="114" t="s">
        <v>220</v>
      </c>
      <c r="H195" s="114">
        <v>12</v>
      </c>
      <c r="I195" s="114">
        <v>8.25</v>
      </c>
      <c r="J195" s="114">
        <v>3.8333333333333335</v>
      </c>
      <c r="K195" s="117">
        <v>489.81818181818181</v>
      </c>
      <c r="L195" s="117">
        <v>523.6</v>
      </c>
      <c r="M195" s="117">
        <v>979</v>
      </c>
      <c r="N195" s="117" t="s">
        <v>220</v>
      </c>
      <c r="O195" s="117">
        <v>979</v>
      </c>
      <c r="P195" s="117">
        <v>409.75</v>
      </c>
      <c r="Q195" s="117">
        <v>461.66666666666669</v>
      </c>
      <c r="R195" s="120">
        <v>11</v>
      </c>
      <c r="S195" s="120">
        <v>5</v>
      </c>
      <c r="T195" s="120">
        <v>1</v>
      </c>
      <c r="U195" s="120">
        <v>0</v>
      </c>
      <c r="V195" s="120">
        <v>1</v>
      </c>
      <c r="W195" s="120">
        <v>4</v>
      </c>
      <c r="X195" s="120">
        <v>6</v>
      </c>
      <c r="Y195" s="120">
        <v>68</v>
      </c>
      <c r="Z195" s="120">
        <v>45</v>
      </c>
      <c r="AA195" s="120">
        <v>12</v>
      </c>
      <c r="AB195" s="120">
        <v>0</v>
      </c>
      <c r="AC195" s="120">
        <v>12</v>
      </c>
      <c r="AD195" s="120">
        <v>33</v>
      </c>
      <c r="AE195" s="120">
        <v>23</v>
      </c>
      <c r="AF195" s="129">
        <v>1</v>
      </c>
      <c r="AG195" s="129">
        <v>0.66176470588235292</v>
      </c>
      <c r="AH195" s="129">
        <v>0.17647058823529413</v>
      </c>
      <c r="AI195" s="129">
        <v>0</v>
      </c>
      <c r="AJ195" s="129">
        <v>0.17647058823529413</v>
      </c>
      <c r="AK195" s="129">
        <v>0.48529411764705882</v>
      </c>
      <c r="AL195" s="129">
        <v>0.33823529411764708</v>
      </c>
      <c r="AM195" s="123">
        <v>5.3879999999999999</v>
      </c>
      <c r="AN195" s="123">
        <v>2.6179999999999999</v>
      </c>
      <c r="AO195" s="123">
        <v>0.97899999999999998</v>
      </c>
      <c r="AP195" s="123">
        <v>0</v>
      </c>
      <c r="AQ195" s="123">
        <v>0.97899999999999998</v>
      </c>
      <c r="AR195" s="123">
        <v>1.639</v>
      </c>
      <c r="AS195" s="123">
        <v>2.77</v>
      </c>
      <c r="AT195" s="129">
        <v>1</v>
      </c>
      <c r="AU195" s="129">
        <v>0.48589458054936896</v>
      </c>
      <c r="AV195" s="129">
        <v>0.18170007423904974</v>
      </c>
      <c r="AW195" s="129">
        <v>0</v>
      </c>
      <c r="AX195" s="129">
        <v>0.18170007423904974</v>
      </c>
      <c r="AY195" s="129">
        <v>0.30419450631031925</v>
      </c>
      <c r="AZ195" s="129">
        <v>0.51410541945063104</v>
      </c>
      <c r="BA195" s="117">
        <v>79.235294117647058</v>
      </c>
      <c r="BB195" s="117">
        <v>58.177777777777777</v>
      </c>
      <c r="BC195" s="117">
        <v>81.583333333333329</v>
      </c>
      <c r="BD195" s="117" t="s">
        <v>220</v>
      </c>
      <c r="BE195" s="117">
        <v>81.583333333333329</v>
      </c>
      <c r="BF195" s="117">
        <v>49.666666666666664</v>
      </c>
      <c r="BG195" s="117">
        <v>120.43478260869566</v>
      </c>
    </row>
    <row r="196" spans="1:59" x14ac:dyDescent="0.45">
      <c r="A196" s="3" t="s">
        <v>217</v>
      </c>
      <c r="B196" s="3" t="s">
        <v>169</v>
      </c>
      <c r="C196" s="3" t="s">
        <v>407</v>
      </c>
      <c r="D196" s="114">
        <v>6.7272727272727275</v>
      </c>
      <c r="E196" s="114">
        <v>9.1428571428571423</v>
      </c>
      <c r="F196" s="114">
        <v>11.333333333333334</v>
      </c>
      <c r="G196" s="114">
        <v>18</v>
      </c>
      <c r="H196" s="114">
        <v>8</v>
      </c>
      <c r="I196" s="114">
        <v>7.5</v>
      </c>
      <c r="J196" s="114">
        <v>2.5</v>
      </c>
      <c r="K196" s="117">
        <v>596.81818181818187</v>
      </c>
      <c r="L196" s="117">
        <v>706.42857142857144</v>
      </c>
      <c r="M196" s="117">
        <v>988.33333333333337</v>
      </c>
      <c r="N196" s="117">
        <v>1710</v>
      </c>
      <c r="O196" s="117">
        <v>627.5</v>
      </c>
      <c r="P196" s="117">
        <v>495</v>
      </c>
      <c r="Q196" s="117">
        <v>405</v>
      </c>
      <c r="R196" s="120">
        <v>11</v>
      </c>
      <c r="S196" s="120">
        <v>7</v>
      </c>
      <c r="T196" s="120">
        <v>3</v>
      </c>
      <c r="U196" s="120">
        <v>1</v>
      </c>
      <c r="V196" s="120">
        <v>2</v>
      </c>
      <c r="W196" s="120">
        <v>4</v>
      </c>
      <c r="X196" s="120">
        <v>4</v>
      </c>
      <c r="Y196" s="120">
        <v>74</v>
      </c>
      <c r="Z196" s="120">
        <v>64</v>
      </c>
      <c r="AA196" s="120">
        <v>34</v>
      </c>
      <c r="AB196" s="120">
        <v>18</v>
      </c>
      <c r="AC196" s="120">
        <v>16</v>
      </c>
      <c r="AD196" s="120">
        <v>30</v>
      </c>
      <c r="AE196" s="120">
        <v>10</v>
      </c>
      <c r="AF196" s="129">
        <v>1</v>
      </c>
      <c r="AG196" s="129">
        <v>0.86486486486486491</v>
      </c>
      <c r="AH196" s="129">
        <v>0.45945945945945948</v>
      </c>
      <c r="AI196" s="129">
        <v>0.24324324324324326</v>
      </c>
      <c r="AJ196" s="129">
        <v>0.21621621621621623</v>
      </c>
      <c r="AK196" s="129">
        <v>0.40540540540540543</v>
      </c>
      <c r="AL196" s="129">
        <v>0.13513513513513514</v>
      </c>
      <c r="AM196" s="123">
        <v>6.5650000000000004</v>
      </c>
      <c r="AN196" s="123">
        <v>4.9450000000000003</v>
      </c>
      <c r="AO196" s="123">
        <v>2.9649999999999999</v>
      </c>
      <c r="AP196" s="123">
        <v>1.71</v>
      </c>
      <c r="AQ196" s="123">
        <v>1.2549999999999999</v>
      </c>
      <c r="AR196" s="123">
        <v>1.98</v>
      </c>
      <c r="AS196" s="123">
        <v>1.62</v>
      </c>
      <c r="AT196" s="129">
        <v>1</v>
      </c>
      <c r="AU196" s="129">
        <v>0.75323686214775321</v>
      </c>
      <c r="AV196" s="129">
        <v>0.4516374714394516</v>
      </c>
      <c r="AW196" s="129">
        <v>0.26047220106626046</v>
      </c>
      <c r="AX196" s="129">
        <v>0.19116527037319114</v>
      </c>
      <c r="AY196" s="129">
        <v>0.30159939070830155</v>
      </c>
      <c r="AZ196" s="129">
        <v>0.24676313785224677</v>
      </c>
      <c r="BA196" s="117">
        <v>88.71621621621621</v>
      </c>
      <c r="BB196" s="117">
        <v>77.265625</v>
      </c>
      <c r="BC196" s="117">
        <v>87.205882352941174</v>
      </c>
      <c r="BD196" s="117">
        <v>95</v>
      </c>
      <c r="BE196" s="117">
        <v>78.4375</v>
      </c>
      <c r="BF196" s="117">
        <v>66</v>
      </c>
      <c r="BG196" s="117">
        <v>162</v>
      </c>
    </row>
    <row r="197" spans="1:59" x14ac:dyDescent="0.45">
      <c r="A197" s="3" t="s">
        <v>217</v>
      </c>
      <c r="B197" s="3" t="s">
        <v>169</v>
      </c>
      <c r="C197" s="3" t="s">
        <v>408</v>
      </c>
      <c r="D197" s="114">
        <v>7.5135135135135132</v>
      </c>
      <c r="E197" s="114">
        <v>11.111111111111111</v>
      </c>
      <c r="F197" s="114">
        <v>15.625</v>
      </c>
      <c r="G197" s="114">
        <v>13</v>
      </c>
      <c r="H197" s="114">
        <v>16.5</v>
      </c>
      <c r="I197" s="114">
        <v>7.5</v>
      </c>
      <c r="J197" s="114">
        <v>4.1052631578947372</v>
      </c>
      <c r="K197" s="117">
        <v>519.13513513513522</v>
      </c>
      <c r="L197" s="117">
        <v>758.16666666666674</v>
      </c>
      <c r="M197" s="117">
        <v>1104.375</v>
      </c>
      <c r="N197" s="117">
        <v>1026.5</v>
      </c>
      <c r="O197" s="117">
        <v>1130.3333333333333</v>
      </c>
      <c r="P197" s="117">
        <v>481.2</v>
      </c>
      <c r="Q197" s="117">
        <v>292.68421052631578</v>
      </c>
      <c r="R197" s="120">
        <v>37</v>
      </c>
      <c r="S197" s="120">
        <v>18</v>
      </c>
      <c r="T197" s="120">
        <v>8</v>
      </c>
      <c r="U197" s="120">
        <v>2</v>
      </c>
      <c r="V197" s="120">
        <v>6</v>
      </c>
      <c r="W197" s="120">
        <v>10</v>
      </c>
      <c r="X197" s="120">
        <v>19</v>
      </c>
      <c r="Y197" s="120">
        <v>278</v>
      </c>
      <c r="Z197" s="120">
        <v>200</v>
      </c>
      <c r="AA197" s="120">
        <v>125</v>
      </c>
      <c r="AB197" s="120">
        <v>26</v>
      </c>
      <c r="AC197" s="120">
        <v>99</v>
      </c>
      <c r="AD197" s="120">
        <v>75</v>
      </c>
      <c r="AE197" s="120">
        <v>78</v>
      </c>
      <c r="AF197" s="129">
        <v>1</v>
      </c>
      <c r="AG197" s="129">
        <v>0.71942446043165464</v>
      </c>
      <c r="AH197" s="129">
        <v>0.44964028776978415</v>
      </c>
      <c r="AI197" s="129">
        <v>9.3525179856115109E-2</v>
      </c>
      <c r="AJ197" s="129">
        <v>0.35611510791366907</v>
      </c>
      <c r="AK197" s="129">
        <v>0.26978417266187049</v>
      </c>
      <c r="AL197" s="129">
        <v>0.2805755395683453</v>
      </c>
      <c r="AM197" s="123">
        <v>19.208000000000002</v>
      </c>
      <c r="AN197" s="123">
        <v>13.647000000000002</v>
      </c>
      <c r="AO197" s="123">
        <v>8.8350000000000009</v>
      </c>
      <c r="AP197" s="123">
        <v>2.0529999999999999</v>
      </c>
      <c r="AQ197" s="123">
        <v>6.782</v>
      </c>
      <c r="AR197" s="123">
        <v>4.8120000000000003</v>
      </c>
      <c r="AS197" s="123">
        <v>5.5609999999999999</v>
      </c>
      <c r="AT197" s="129">
        <v>1</v>
      </c>
      <c r="AU197" s="129">
        <v>0.71048521449396085</v>
      </c>
      <c r="AV197" s="129">
        <v>0.45996459808413159</v>
      </c>
      <c r="AW197" s="129">
        <v>0.10688254893794251</v>
      </c>
      <c r="AX197" s="129">
        <v>0.35308204914618907</v>
      </c>
      <c r="AY197" s="129">
        <v>0.2505206164098292</v>
      </c>
      <c r="AZ197" s="129">
        <v>0.2895147855060391</v>
      </c>
      <c r="BA197" s="117">
        <v>69.09352517985613</v>
      </c>
      <c r="BB197" s="117">
        <v>68.235000000000014</v>
      </c>
      <c r="BC197" s="117">
        <v>70.680000000000007</v>
      </c>
      <c r="BD197" s="117">
        <v>78.961538461538467</v>
      </c>
      <c r="BE197" s="117">
        <v>68.505050505050505</v>
      </c>
      <c r="BF197" s="117">
        <v>64.16</v>
      </c>
      <c r="BG197" s="117">
        <v>71.294871794871796</v>
      </c>
    </row>
    <row r="198" spans="1:59" x14ac:dyDescent="0.45">
      <c r="A198" s="2" t="s">
        <v>215</v>
      </c>
      <c r="B198" s="2" t="s">
        <v>170</v>
      </c>
      <c r="C198" s="2" t="s">
        <v>409</v>
      </c>
      <c r="D198" s="113">
        <v>4.8636363636363633</v>
      </c>
      <c r="E198" s="113">
        <v>7.5641025641025639</v>
      </c>
      <c r="F198" s="113">
        <v>11.583333333333334</v>
      </c>
      <c r="G198" s="113">
        <v>15.166666666666666</v>
      </c>
      <c r="H198" s="113">
        <v>8</v>
      </c>
      <c r="I198" s="113">
        <v>5.7777777777777777</v>
      </c>
      <c r="J198" s="113">
        <v>2.7142857142857144</v>
      </c>
      <c r="K198" s="116">
        <v>389.92045454545445</v>
      </c>
      <c r="L198" s="116">
        <v>452.17948717948707</v>
      </c>
      <c r="M198" s="116">
        <v>593.25000000000011</v>
      </c>
      <c r="N198" s="116">
        <v>581.83333333333337</v>
      </c>
      <c r="O198" s="116">
        <v>604.66666666666663</v>
      </c>
      <c r="P198" s="116">
        <v>389.48148148148147</v>
      </c>
      <c r="Q198" s="116">
        <v>340.36734693877548</v>
      </c>
      <c r="R198" s="119">
        <v>88</v>
      </c>
      <c r="S198" s="119">
        <v>39</v>
      </c>
      <c r="T198" s="119">
        <v>12</v>
      </c>
      <c r="U198" s="119">
        <v>6</v>
      </c>
      <c r="V198" s="119">
        <v>6</v>
      </c>
      <c r="W198" s="119">
        <v>27</v>
      </c>
      <c r="X198" s="119">
        <v>49</v>
      </c>
      <c r="Y198" s="119">
        <v>428</v>
      </c>
      <c r="Z198" s="119">
        <v>295</v>
      </c>
      <c r="AA198" s="119">
        <v>139</v>
      </c>
      <c r="AB198" s="119">
        <v>91</v>
      </c>
      <c r="AC198" s="119">
        <v>48</v>
      </c>
      <c r="AD198" s="119">
        <v>156</v>
      </c>
      <c r="AE198" s="119">
        <v>133</v>
      </c>
      <c r="AF198" s="128">
        <v>1</v>
      </c>
      <c r="AG198" s="128">
        <v>0.68925233644859818</v>
      </c>
      <c r="AH198" s="128">
        <v>0.32476635514018692</v>
      </c>
      <c r="AI198" s="128">
        <v>0.21261682242990654</v>
      </c>
      <c r="AJ198" s="128">
        <v>0.11214953271028037</v>
      </c>
      <c r="AK198" s="128">
        <v>0.3644859813084112</v>
      </c>
      <c r="AL198" s="128">
        <v>0.31074766355140188</v>
      </c>
      <c r="AM198" s="122">
        <v>34.312999999999995</v>
      </c>
      <c r="AN198" s="122">
        <v>17.634999999999998</v>
      </c>
      <c r="AO198" s="122">
        <v>7.1190000000000015</v>
      </c>
      <c r="AP198" s="122">
        <v>3.4910000000000001</v>
      </c>
      <c r="AQ198" s="122">
        <v>3.6280000000000001</v>
      </c>
      <c r="AR198" s="122">
        <v>10.516</v>
      </c>
      <c r="AS198" s="122">
        <v>16.678000000000001</v>
      </c>
      <c r="AT198" s="128">
        <v>1</v>
      </c>
      <c r="AU198" s="128">
        <v>0.51394515198321333</v>
      </c>
      <c r="AV198" s="128">
        <v>0.20747238655903019</v>
      </c>
      <c r="AW198" s="128">
        <v>0.10173986535715328</v>
      </c>
      <c r="AX198" s="128">
        <v>0.10573252120187686</v>
      </c>
      <c r="AY198" s="128">
        <v>0.30647276542418328</v>
      </c>
      <c r="AZ198" s="128">
        <v>0.48605484801678672</v>
      </c>
      <c r="BA198" s="116">
        <v>80.170560747663529</v>
      </c>
      <c r="BB198" s="116">
        <v>59.779661016949142</v>
      </c>
      <c r="BC198" s="116">
        <v>51.215827338129507</v>
      </c>
      <c r="BD198" s="116">
        <v>38.362637362637365</v>
      </c>
      <c r="BE198" s="116">
        <v>75.583333333333329</v>
      </c>
      <c r="BF198" s="116">
        <v>67.410256410256409</v>
      </c>
      <c r="BG198" s="116">
        <v>125.3984962406015</v>
      </c>
    </row>
    <row r="199" spans="1:59" x14ac:dyDescent="0.45">
      <c r="A199" s="3" t="s">
        <v>217</v>
      </c>
      <c r="B199" s="3" t="s">
        <v>170</v>
      </c>
      <c r="C199" s="3" t="s">
        <v>410</v>
      </c>
      <c r="D199" s="114">
        <v>5.5714285714285712</v>
      </c>
      <c r="E199" s="114">
        <v>8.4285714285714288</v>
      </c>
      <c r="F199" s="114">
        <v>13</v>
      </c>
      <c r="G199" s="114">
        <v>15</v>
      </c>
      <c r="H199" s="114">
        <v>7</v>
      </c>
      <c r="I199" s="114">
        <v>6.6</v>
      </c>
      <c r="J199" s="114">
        <v>2.7142857142857144</v>
      </c>
      <c r="K199" s="117">
        <v>380.5</v>
      </c>
      <c r="L199" s="117">
        <v>481.14285714285717</v>
      </c>
      <c r="M199" s="117">
        <v>446</v>
      </c>
      <c r="N199" s="117">
        <v>451.33333333333331</v>
      </c>
      <c r="O199" s="117">
        <v>430</v>
      </c>
      <c r="P199" s="117">
        <v>495.2</v>
      </c>
      <c r="Q199" s="117">
        <v>279.85714285714283</v>
      </c>
      <c r="R199" s="120">
        <v>28</v>
      </c>
      <c r="S199" s="120">
        <v>14</v>
      </c>
      <c r="T199" s="120">
        <v>4</v>
      </c>
      <c r="U199" s="120">
        <v>3</v>
      </c>
      <c r="V199" s="120">
        <v>1</v>
      </c>
      <c r="W199" s="120">
        <v>10</v>
      </c>
      <c r="X199" s="120">
        <v>14</v>
      </c>
      <c r="Y199" s="120">
        <v>156</v>
      </c>
      <c r="Z199" s="120">
        <v>118</v>
      </c>
      <c r="AA199" s="120">
        <v>52</v>
      </c>
      <c r="AB199" s="120">
        <v>45</v>
      </c>
      <c r="AC199" s="120">
        <v>7</v>
      </c>
      <c r="AD199" s="120">
        <v>66</v>
      </c>
      <c r="AE199" s="120">
        <v>38</v>
      </c>
      <c r="AF199" s="129">
        <v>1</v>
      </c>
      <c r="AG199" s="129">
        <v>0.75641025641025639</v>
      </c>
      <c r="AH199" s="129">
        <v>0.33333333333333331</v>
      </c>
      <c r="AI199" s="129">
        <v>0.28846153846153844</v>
      </c>
      <c r="AJ199" s="129">
        <v>4.4871794871794872E-2</v>
      </c>
      <c r="AK199" s="129">
        <v>0.42307692307692307</v>
      </c>
      <c r="AL199" s="129">
        <v>0.24358974358974358</v>
      </c>
      <c r="AM199" s="123">
        <v>10.654</v>
      </c>
      <c r="AN199" s="123">
        <v>6.7359999999999998</v>
      </c>
      <c r="AO199" s="123">
        <v>1.784</v>
      </c>
      <c r="AP199" s="123">
        <v>1.3540000000000001</v>
      </c>
      <c r="AQ199" s="123">
        <v>0.43</v>
      </c>
      <c r="AR199" s="123">
        <v>4.952</v>
      </c>
      <c r="AS199" s="123">
        <v>3.9180000000000001</v>
      </c>
      <c r="AT199" s="129">
        <v>1</v>
      </c>
      <c r="AU199" s="129">
        <v>0.63225079782241411</v>
      </c>
      <c r="AV199" s="129">
        <v>0.16744884550403605</v>
      </c>
      <c r="AW199" s="129">
        <v>0.12708841749577623</v>
      </c>
      <c r="AX199" s="129">
        <v>4.0360428008259806E-2</v>
      </c>
      <c r="AY199" s="129">
        <v>0.46480195231837806</v>
      </c>
      <c r="AZ199" s="129">
        <v>0.36774920217758589</v>
      </c>
      <c r="BA199" s="117">
        <v>68.294871794871796</v>
      </c>
      <c r="BB199" s="117">
        <v>57.084745762711862</v>
      </c>
      <c r="BC199" s="117">
        <v>34.307692307692307</v>
      </c>
      <c r="BD199" s="117">
        <v>30.088888888888889</v>
      </c>
      <c r="BE199" s="117">
        <v>61.428571428571431</v>
      </c>
      <c r="BF199" s="117">
        <v>75.030303030303031</v>
      </c>
      <c r="BG199" s="117">
        <v>103.10526315789474</v>
      </c>
    </row>
    <row r="200" spans="1:59" x14ac:dyDescent="0.45">
      <c r="A200" s="3" t="s">
        <v>217</v>
      </c>
      <c r="B200" s="3" t="s">
        <v>170</v>
      </c>
      <c r="C200" s="3" t="s">
        <v>411</v>
      </c>
      <c r="D200" s="114">
        <v>2.8333333333333335</v>
      </c>
      <c r="E200" s="114">
        <v>5.166666666666667</v>
      </c>
      <c r="F200" s="114">
        <v>8.5</v>
      </c>
      <c r="G200" s="114" t="s">
        <v>220</v>
      </c>
      <c r="H200" s="114">
        <v>8.5</v>
      </c>
      <c r="I200" s="114">
        <v>3.5</v>
      </c>
      <c r="J200" s="114">
        <v>1.6666666666666667</v>
      </c>
      <c r="K200" s="117">
        <v>368.94444444444446</v>
      </c>
      <c r="L200" s="117">
        <v>467.49999999999994</v>
      </c>
      <c r="M200" s="117">
        <v>764</v>
      </c>
      <c r="N200" s="117" t="s">
        <v>220</v>
      </c>
      <c r="O200" s="117">
        <v>764</v>
      </c>
      <c r="P200" s="117">
        <v>319.25</v>
      </c>
      <c r="Q200" s="117">
        <v>319.66666666666669</v>
      </c>
      <c r="R200" s="120">
        <v>18</v>
      </c>
      <c r="S200" s="120">
        <v>6</v>
      </c>
      <c r="T200" s="120">
        <v>2</v>
      </c>
      <c r="U200" s="120">
        <v>0</v>
      </c>
      <c r="V200" s="120">
        <v>2</v>
      </c>
      <c r="W200" s="120">
        <v>4</v>
      </c>
      <c r="X200" s="120">
        <v>12</v>
      </c>
      <c r="Y200" s="120">
        <v>51</v>
      </c>
      <c r="Z200" s="120">
        <v>31</v>
      </c>
      <c r="AA200" s="120">
        <v>17</v>
      </c>
      <c r="AB200" s="120">
        <v>0</v>
      </c>
      <c r="AC200" s="120">
        <v>17</v>
      </c>
      <c r="AD200" s="120">
        <v>14</v>
      </c>
      <c r="AE200" s="120">
        <v>20</v>
      </c>
      <c r="AF200" s="129">
        <v>1</v>
      </c>
      <c r="AG200" s="129">
        <v>0.60784313725490191</v>
      </c>
      <c r="AH200" s="129">
        <v>0.33333333333333331</v>
      </c>
      <c r="AI200" s="129">
        <v>0</v>
      </c>
      <c r="AJ200" s="129">
        <v>0.33333333333333331</v>
      </c>
      <c r="AK200" s="129">
        <v>0.27450980392156865</v>
      </c>
      <c r="AL200" s="129">
        <v>0.39215686274509803</v>
      </c>
      <c r="AM200" s="123">
        <v>6.641</v>
      </c>
      <c r="AN200" s="123">
        <v>2.8049999999999997</v>
      </c>
      <c r="AO200" s="123">
        <v>1.528</v>
      </c>
      <c r="AP200" s="123">
        <v>0</v>
      </c>
      <c r="AQ200" s="123">
        <v>1.528</v>
      </c>
      <c r="AR200" s="123">
        <v>1.2769999999999999</v>
      </c>
      <c r="AS200" s="123">
        <v>3.8359999999999999</v>
      </c>
      <c r="AT200" s="129">
        <v>1</v>
      </c>
      <c r="AU200" s="129">
        <v>0.42237614817045621</v>
      </c>
      <c r="AV200" s="129">
        <v>0.23008583044722181</v>
      </c>
      <c r="AW200" s="129">
        <v>0</v>
      </c>
      <c r="AX200" s="129">
        <v>0.23008583044722181</v>
      </c>
      <c r="AY200" s="129">
        <v>0.19229031772323443</v>
      </c>
      <c r="AZ200" s="129">
        <v>0.57762385182954368</v>
      </c>
      <c r="BA200" s="117">
        <v>130.21568627450981</v>
      </c>
      <c r="BB200" s="117">
        <v>90.483870967741922</v>
      </c>
      <c r="BC200" s="117">
        <v>89.882352941176464</v>
      </c>
      <c r="BD200" s="117" t="s">
        <v>220</v>
      </c>
      <c r="BE200" s="117">
        <v>89.882352941176464</v>
      </c>
      <c r="BF200" s="117">
        <v>91.214285714285708</v>
      </c>
      <c r="BG200" s="117">
        <v>191.8</v>
      </c>
    </row>
    <row r="201" spans="1:59" x14ac:dyDescent="0.45">
      <c r="A201" s="3" t="s">
        <v>217</v>
      </c>
      <c r="B201" s="3" t="s">
        <v>170</v>
      </c>
      <c r="C201" s="3" t="s">
        <v>412</v>
      </c>
      <c r="D201" s="114">
        <v>6</v>
      </c>
      <c r="E201" s="114">
        <v>6</v>
      </c>
      <c r="F201" s="114">
        <v>8</v>
      </c>
      <c r="G201" s="114" t="s">
        <v>220</v>
      </c>
      <c r="H201" s="114">
        <v>8</v>
      </c>
      <c r="I201" s="114">
        <v>4</v>
      </c>
      <c r="J201" s="114" t="s">
        <v>220</v>
      </c>
      <c r="K201" s="117">
        <v>428.50000000000006</v>
      </c>
      <c r="L201" s="117">
        <v>428.50000000000006</v>
      </c>
      <c r="M201" s="117">
        <v>687</v>
      </c>
      <c r="N201" s="117" t="s">
        <v>220</v>
      </c>
      <c r="O201" s="117">
        <v>687</v>
      </c>
      <c r="P201" s="117">
        <v>170</v>
      </c>
      <c r="Q201" s="117" t="s">
        <v>220</v>
      </c>
      <c r="R201" s="120">
        <v>2</v>
      </c>
      <c r="S201" s="120">
        <v>2</v>
      </c>
      <c r="T201" s="120">
        <v>1</v>
      </c>
      <c r="U201" s="120">
        <v>0</v>
      </c>
      <c r="V201" s="120">
        <v>1</v>
      </c>
      <c r="W201" s="120">
        <v>1</v>
      </c>
      <c r="X201" s="120">
        <v>0</v>
      </c>
      <c r="Y201" s="120">
        <v>12</v>
      </c>
      <c r="Z201" s="120">
        <v>12</v>
      </c>
      <c r="AA201" s="120">
        <v>8</v>
      </c>
      <c r="AB201" s="120">
        <v>0</v>
      </c>
      <c r="AC201" s="120">
        <v>8</v>
      </c>
      <c r="AD201" s="120">
        <v>4</v>
      </c>
      <c r="AE201" s="120">
        <v>0</v>
      </c>
      <c r="AF201" s="129">
        <v>1</v>
      </c>
      <c r="AG201" s="129">
        <v>1</v>
      </c>
      <c r="AH201" s="129">
        <v>0.66666666666666663</v>
      </c>
      <c r="AI201" s="129">
        <v>0</v>
      </c>
      <c r="AJ201" s="129">
        <v>0.66666666666666663</v>
      </c>
      <c r="AK201" s="129">
        <v>0.33333333333333331</v>
      </c>
      <c r="AL201" s="129">
        <v>0</v>
      </c>
      <c r="AM201" s="123">
        <v>0.8570000000000001</v>
      </c>
      <c r="AN201" s="123">
        <v>0.8570000000000001</v>
      </c>
      <c r="AO201" s="123">
        <v>0.68700000000000006</v>
      </c>
      <c r="AP201" s="123">
        <v>0</v>
      </c>
      <c r="AQ201" s="123">
        <v>0.68700000000000006</v>
      </c>
      <c r="AR201" s="123">
        <v>0.17</v>
      </c>
      <c r="AS201" s="123">
        <v>0</v>
      </c>
      <c r="AT201" s="129">
        <v>1</v>
      </c>
      <c r="AU201" s="129">
        <v>1</v>
      </c>
      <c r="AV201" s="129">
        <v>0.80163360560093344</v>
      </c>
      <c r="AW201" s="129">
        <v>0</v>
      </c>
      <c r="AX201" s="129">
        <v>0.80163360560093344</v>
      </c>
      <c r="AY201" s="129">
        <v>0.1983663943990665</v>
      </c>
      <c r="AZ201" s="129">
        <v>0</v>
      </c>
      <c r="BA201" s="117">
        <v>71.416666666666671</v>
      </c>
      <c r="BB201" s="117">
        <v>71.416666666666671</v>
      </c>
      <c r="BC201" s="117">
        <v>85.875</v>
      </c>
      <c r="BD201" s="117" t="s">
        <v>220</v>
      </c>
      <c r="BE201" s="117">
        <v>85.875</v>
      </c>
      <c r="BF201" s="117">
        <v>42.5</v>
      </c>
      <c r="BG201" s="117" t="s">
        <v>220</v>
      </c>
    </row>
    <row r="202" spans="1:59" x14ac:dyDescent="0.45">
      <c r="A202" s="3" t="s">
        <v>217</v>
      </c>
      <c r="B202" s="3" t="s">
        <v>170</v>
      </c>
      <c r="C202" s="3" t="s">
        <v>413</v>
      </c>
      <c r="D202" s="114">
        <v>4.5</v>
      </c>
      <c r="E202" s="114">
        <v>8</v>
      </c>
      <c r="F202" s="114" t="s">
        <v>220</v>
      </c>
      <c r="G202" s="114" t="s">
        <v>220</v>
      </c>
      <c r="H202" s="114" t="s">
        <v>220</v>
      </c>
      <c r="I202" s="114">
        <v>8</v>
      </c>
      <c r="J202" s="114">
        <v>1</v>
      </c>
      <c r="K202" s="117">
        <v>230.49999999999997</v>
      </c>
      <c r="L202" s="117">
        <v>295</v>
      </c>
      <c r="M202" s="117" t="s">
        <v>220</v>
      </c>
      <c r="N202" s="117" t="s">
        <v>220</v>
      </c>
      <c r="O202" s="117" t="s">
        <v>220</v>
      </c>
      <c r="P202" s="117">
        <v>295</v>
      </c>
      <c r="Q202" s="117">
        <v>166</v>
      </c>
      <c r="R202" s="120">
        <v>2</v>
      </c>
      <c r="S202" s="120">
        <v>1</v>
      </c>
      <c r="T202" s="120">
        <v>0</v>
      </c>
      <c r="U202" s="120">
        <v>0</v>
      </c>
      <c r="V202" s="120">
        <v>0</v>
      </c>
      <c r="W202" s="120">
        <v>1</v>
      </c>
      <c r="X202" s="120">
        <v>1</v>
      </c>
      <c r="Y202" s="120">
        <v>9</v>
      </c>
      <c r="Z202" s="120">
        <v>8</v>
      </c>
      <c r="AA202" s="120">
        <v>0</v>
      </c>
      <c r="AB202" s="120">
        <v>0</v>
      </c>
      <c r="AC202" s="120">
        <v>0</v>
      </c>
      <c r="AD202" s="120">
        <v>8</v>
      </c>
      <c r="AE202" s="120">
        <v>1</v>
      </c>
      <c r="AF202" s="129">
        <v>1</v>
      </c>
      <c r="AG202" s="129">
        <v>0.88888888888888884</v>
      </c>
      <c r="AH202" s="129">
        <v>0</v>
      </c>
      <c r="AI202" s="129">
        <v>0</v>
      </c>
      <c r="AJ202" s="129">
        <v>0</v>
      </c>
      <c r="AK202" s="129">
        <v>0.88888888888888884</v>
      </c>
      <c r="AL202" s="129">
        <v>0.1111111111111111</v>
      </c>
      <c r="AM202" s="123">
        <v>0.46099999999999997</v>
      </c>
      <c r="AN202" s="123">
        <v>0.29499999999999998</v>
      </c>
      <c r="AO202" s="123">
        <v>0</v>
      </c>
      <c r="AP202" s="123">
        <v>0</v>
      </c>
      <c r="AQ202" s="123">
        <v>0</v>
      </c>
      <c r="AR202" s="123">
        <v>0.29499999999999998</v>
      </c>
      <c r="AS202" s="123">
        <v>0.16600000000000001</v>
      </c>
      <c r="AT202" s="129">
        <v>1</v>
      </c>
      <c r="AU202" s="129">
        <v>0.63991323210412154</v>
      </c>
      <c r="AV202" s="129">
        <v>0</v>
      </c>
      <c r="AW202" s="129">
        <v>0</v>
      </c>
      <c r="AX202" s="129">
        <v>0</v>
      </c>
      <c r="AY202" s="129">
        <v>0.63991323210412154</v>
      </c>
      <c r="AZ202" s="129">
        <v>0.36008676789587857</v>
      </c>
      <c r="BA202" s="117">
        <v>51.222222222222214</v>
      </c>
      <c r="BB202" s="117">
        <v>36.875</v>
      </c>
      <c r="BC202" s="117" t="s">
        <v>220</v>
      </c>
      <c r="BD202" s="117" t="s">
        <v>220</v>
      </c>
      <c r="BE202" s="117" t="s">
        <v>220</v>
      </c>
      <c r="BF202" s="117">
        <v>36.875</v>
      </c>
      <c r="BG202" s="117">
        <v>166</v>
      </c>
    </row>
    <row r="203" spans="1:59" x14ac:dyDescent="0.45">
      <c r="A203" s="3" t="s">
        <v>217</v>
      </c>
      <c r="B203" s="3" t="s">
        <v>170</v>
      </c>
      <c r="C203" s="3" t="s">
        <v>414</v>
      </c>
      <c r="D203" s="114">
        <v>7</v>
      </c>
      <c r="E203" s="114">
        <v>7</v>
      </c>
      <c r="F203" s="114">
        <v>7</v>
      </c>
      <c r="G203" s="114" t="s">
        <v>220</v>
      </c>
      <c r="H203" s="114">
        <v>7</v>
      </c>
      <c r="I203" s="114" t="s">
        <v>220</v>
      </c>
      <c r="J203" s="114" t="s">
        <v>220</v>
      </c>
      <c r="K203" s="117">
        <v>557</v>
      </c>
      <c r="L203" s="117">
        <v>557</v>
      </c>
      <c r="M203" s="117">
        <v>557</v>
      </c>
      <c r="N203" s="117" t="s">
        <v>220</v>
      </c>
      <c r="O203" s="117">
        <v>557</v>
      </c>
      <c r="P203" s="117" t="s">
        <v>220</v>
      </c>
      <c r="Q203" s="117" t="s">
        <v>220</v>
      </c>
      <c r="R203" s="120">
        <v>1</v>
      </c>
      <c r="S203" s="120">
        <v>1</v>
      </c>
      <c r="T203" s="120">
        <v>1</v>
      </c>
      <c r="U203" s="120">
        <v>0</v>
      </c>
      <c r="V203" s="120">
        <v>1</v>
      </c>
      <c r="W203" s="120">
        <v>0</v>
      </c>
      <c r="X203" s="120">
        <v>0</v>
      </c>
      <c r="Y203" s="120">
        <v>7</v>
      </c>
      <c r="Z203" s="120">
        <v>7</v>
      </c>
      <c r="AA203" s="120">
        <v>7</v>
      </c>
      <c r="AB203" s="120">
        <v>0</v>
      </c>
      <c r="AC203" s="120">
        <v>7</v>
      </c>
      <c r="AD203" s="120">
        <v>0</v>
      </c>
      <c r="AE203" s="120">
        <v>0</v>
      </c>
      <c r="AF203" s="129">
        <v>1</v>
      </c>
      <c r="AG203" s="129">
        <v>1</v>
      </c>
      <c r="AH203" s="129">
        <v>1</v>
      </c>
      <c r="AI203" s="129">
        <v>0</v>
      </c>
      <c r="AJ203" s="129">
        <v>1</v>
      </c>
      <c r="AK203" s="129">
        <v>0</v>
      </c>
      <c r="AL203" s="129">
        <v>0</v>
      </c>
      <c r="AM203" s="123">
        <v>0.55700000000000005</v>
      </c>
      <c r="AN203" s="123">
        <v>0.55700000000000005</v>
      </c>
      <c r="AO203" s="123">
        <v>0.55700000000000005</v>
      </c>
      <c r="AP203" s="123">
        <v>0</v>
      </c>
      <c r="AQ203" s="123">
        <v>0.55700000000000005</v>
      </c>
      <c r="AR203" s="123">
        <v>0</v>
      </c>
      <c r="AS203" s="123">
        <v>0</v>
      </c>
      <c r="AT203" s="129">
        <v>1</v>
      </c>
      <c r="AU203" s="129">
        <v>1</v>
      </c>
      <c r="AV203" s="129">
        <v>1</v>
      </c>
      <c r="AW203" s="129">
        <v>0</v>
      </c>
      <c r="AX203" s="129">
        <v>1</v>
      </c>
      <c r="AY203" s="129">
        <v>0</v>
      </c>
      <c r="AZ203" s="129">
        <v>0</v>
      </c>
      <c r="BA203" s="117">
        <v>79.571428571428569</v>
      </c>
      <c r="BB203" s="117">
        <v>79.571428571428569</v>
      </c>
      <c r="BC203" s="117">
        <v>79.571428571428569</v>
      </c>
      <c r="BD203" s="117" t="s">
        <v>220</v>
      </c>
      <c r="BE203" s="117">
        <v>79.571428571428569</v>
      </c>
      <c r="BF203" s="117" t="s">
        <v>220</v>
      </c>
      <c r="BG203" s="117" t="s">
        <v>220</v>
      </c>
    </row>
    <row r="204" spans="1:59" x14ac:dyDescent="0.45">
      <c r="A204" s="3" t="s">
        <v>217</v>
      </c>
      <c r="B204" s="3" t="s">
        <v>170</v>
      </c>
      <c r="C204" s="3" t="s">
        <v>415</v>
      </c>
      <c r="D204" s="114">
        <v>5.458333333333333</v>
      </c>
      <c r="E204" s="114">
        <v>8.7777777777777786</v>
      </c>
      <c r="F204" s="114">
        <v>15.333333333333334</v>
      </c>
      <c r="G204" s="114">
        <v>18.5</v>
      </c>
      <c r="H204" s="114">
        <v>9</v>
      </c>
      <c r="I204" s="114">
        <v>5.5</v>
      </c>
      <c r="J204" s="114">
        <v>3.4666666666666668</v>
      </c>
      <c r="K204" s="117">
        <v>383</v>
      </c>
      <c r="L204" s="117">
        <v>399.22222222222223</v>
      </c>
      <c r="M204" s="117">
        <v>679.33333333333337</v>
      </c>
      <c r="N204" s="117">
        <v>806</v>
      </c>
      <c r="O204" s="117">
        <v>426</v>
      </c>
      <c r="P204" s="117">
        <v>259.16666666666669</v>
      </c>
      <c r="Q204" s="117">
        <v>373.26666666666665</v>
      </c>
      <c r="R204" s="120">
        <v>24</v>
      </c>
      <c r="S204" s="120">
        <v>9</v>
      </c>
      <c r="T204" s="120">
        <v>3</v>
      </c>
      <c r="U204" s="120">
        <v>2</v>
      </c>
      <c r="V204" s="120">
        <v>1</v>
      </c>
      <c r="W204" s="120">
        <v>6</v>
      </c>
      <c r="X204" s="120">
        <v>15</v>
      </c>
      <c r="Y204" s="120">
        <v>131</v>
      </c>
      <c r="Z204" s="120">
        <v>79</v>
      </c>
      <c r="AA204" s="120">
        <v>46</v>
      </c>
      <c r="AB204" s="120">
        <v>37</v>
      </c>
      <c r="AC204" s="120">
        <v>9</v>
      </c>
      <c r="AD204" s="120">
        <v>33</v>
      </c>
      <c r="AE204" s="120">
        <v>52</v>
      </c>
      <c r="AF204" s="129">
        <v>1</v>
      </c>
      <c r="AG204" s="129">
        <v>0.60305343511450382</v>
      </c>
      <c r="AH204" s="129">
        <v>0.35114503816793891</v>
      </c>
      <c r="AI204" s="129">
        <v>0.28244274809160308</v>
      </c>
      <c r="AJ204" s="129">
        <v>6.8702290076335881E-2</v>
      </c>
      <c r="AK204" s="129">
        <v>0.25190839694656486</v>
      </c>
      <c r="AL204" s="129">
        <v>0.39694656488549618</v>
      </c>
      <c r="AM204" s="123">
        <v>9.1920000000000002</v>
      </c>
      <c r="AN204" s="123">
        <v>3.593</v>
      </c>
      <c r="AO204" s="123">
        <v>2.0380000000000003</v>
      </c>
      <c r="AP204" s="123">
        <v>1.6120000000000001</v>
      </c>
      <c r="AQ204" s="123">
        <v>0.42599999999999999</v>
      </c>
      <c r="AR204" s="123">
        <v>1.5549999999999999</v>
      </c>
      <c r="AS204" s="123">
        <v>5.5990000000000002</v>
      </c>
      <c r="AT204" s="129">
        <v>1</v>
      </c>
      <c r="AU204" s="129">
        <v>0.39088337684943431</v>
      </c>
      <c r="AV204" s="129">
        <v>0.22171453437771979</v>
      </c>
      <c r="AW204" s="129">
        <v>0.17536988685813751</v>
      </c>
      <c r="AX204" s="129">
        <v>4.6344647519582241E-2</v>
      </c>
      <c r="AY204" s="129">
        <v>0.16916884247171451</v>
      </c>
      <c r="AZ204" s="129">
        <v>0.60911662315056569</v>
      </c>
      <c r="BA204" s="117">
        <v>70.167938931297712</v>
      </c>
      <c r="BB204" s="117">
        <v>45.481012658227847</v>
      </c>
      <c r="BC204" s="117">
        <v>44.304347826086961</v>
      </c>
      <c r="BD204" s="117">
        <v>43.567567567567565</v>
      </c>
      <c r="BE204" s="117">
        <v>47.333333333333336</v>
      </c>
      <c r="BF204" s="117">
        <v>47.121212121212125</v>
      </c>
      <c r="BG204" s="117">
        <v>107.67307692307692</v>
      </c>
    </row>
    <row r="205" spans="1:59" x14ac:dyDescent="0.45">
      <c r="A205" s="3" t="s">
        <v>217</v>
      </c>
      <c r="B205" s="3" t="s">
        <v>170</v>
      </c>
      <c r="C205" s="3" t="s">
        <v>416</v>
      </c>
      <c r="D205" s="114">
        <v>4.7692307692307692</v>
      </c>
      <c r="E205" s="114">
        <v>6.666666666666667</v>
      </c>
      <c r="F205" s="114">
        <v>9</v>
      </c>
      <c r="G205" s="114">
        <v>9</v>
      </c>
      <c r="H205" s="114" t="s">
        <v>220</v>
      </c>
      <c r="I205" s="114">
        <v>6.2</v>
      </c>
      <c r="J205" s="114">
        <v>3.1428571428571428</v>
      </c>
      <c r="K205" s="117">
        <v>457.76923076923077</v>
      </c>
      <c r="L205" s="117">
        <v>465.33333333333331</v>
      </c>
      <c r="M205" s="117">
        <v>525</v>
      </c>
      <c r="N205" s="117">
        <v>525</v>
      </c>
      <c r="O205" s="117" t="s">
        <v>220</v>
      </c>
      <c r="P205" s="117">
        <v>453.4</v>
      </c>
      <c r="Q205" s="117">
        <v>451.28571428571428</v>
      </c>
      <c r="R205" s="120">
        <v>13</v>
      </c>
      <c r="S205" s="120">
        <v>6</v>
      </c>
      <c r="T205" s="120">
        <v>1</v>
      </c>
      <c r="U205" s="120">
        <v>1</v>
      </c>
      <c r="V205" s="120">
        <v>0</v>
      </c>
      <c r="W205" s="120">
        <v>5</v>
      </c>
      <c r="X205" s="120">
        <v>7</v>
      </c>
      <c r="Y205" s="120">
        <v>62</v>
      </c>
      <c r="Z205" s="120">
        <v>40</v>
      </c>
      <c r="AA205" s="120">
        <v>9</v>
      </c>
      <c r="AB205" s="120">
        <v>9</v>
      </c>
      <c r="AC205" s="120">
        <v>0</v>
      </c>
      <c r="AD205" s="120">
        <v>31</v>
      </c>
      <c r="AE205" s="120">
        <v>22</v>
      </c>
      <c r="AF205" s="129">
        <v>1</v>
      </c>
      <c r="AG205" s="129">
        <v>0.64516129032258063</v>
      </c>
      <c r="AH205" s="129">
        <v>0.14516129032258066</v>
      </c>
      <c r="AI205" s="129">
        <v>0.14516129032258066</v>
      </c>
      <c r="AJ205" s="129">
        <v>0</v>
      </c>
      <c r="AK205" s="129">
        <v>0.5</v>
      </c>
      <c r="AL205" s="129">
        <v>0.35483870967741937</v>
      </c>
      <c r="AM205" s="123">
        <v>5.9509999999999996</v>
      </c>
      <c r="AN205" s="123">
        <v>2.7919999999999998</v>
      </c>
      <c r="AO205" s="123">
        <v>0.52500000000000002</v>
      </c>
      <c r="AP205" s="123">
        <v>0.52500000000000002</v>
      </c>
      <c r="AQ205" s="123">
        <v>0</v>
      </c>
      <c r="AR205" s="123">
        <v>2.2669999999999999</v>
      </c>
      <c r="AS205" s="123">
        <v>3.1589999999999998</v>
      </c>
      <c r="AT205" s="129">
        <v>1</v>
      </c>
      <c r="AU205" s="129">
        <v>0.46916484624432869</v>
      </c>
      <c r="AV205" s="129">
        <v>8.8220467148378431E-2</v>
      </c>
      <c r="AW205" s="129">
        <v>8.8220467148378431E-2</v>
      </c>
      <c r="AX205" s="129">
        <v>0</v>
      </c>
      <c r="AY205" s="129">
        <v>0.38094437909595025</v>
      </c>
      <c r="AZ205" s="129">
        <v>0.53083515375567136</v>
      </c>
      <c r="BA205" s="117">
        <v>95.983870967741936</v>
      </c>
      <c r="BB205" s="117">
        <v>69.8</v>
      </c>
      <c r="BC205" s="117">
        <v>58.333333333333336</v>
      </c>
      <c r="BD205" s="117">
        <v>58.333333333333336</v>
      </c>
      <c r="BE205" s="117" t="s">
        <v>220</v>
      </c>
      <c r="BF205" s="117">
        <v>73.129032258064512</v>
      </c>
      <c r="BG205" s="117">
        <v>143.59090909090909</v>
      </c>
    </row>
    <row r="206" spans="1:59" x14ac:dyDescent="0.45">
      <c r="A206" s="2" t="s">
        <v>215</v>
      </c>
      <c r="B206" s="2" t="s">
        <v>171</v>
      </c>
      <c r="C206" s="2" t="s">
        <v>417</v>
      </c>
      <c r="D206" s="113">
        <v>5.04</v>
      </c>
      <c r="E206" s="113">
        <v>8.4444444444444446</v>
      </c>
      <c r="F206" s="113">
        <v>15</v>
      </c>
      <c r="G206" s="113">
        <v>18</v>
      </c>
      <c r="H206" s="113">
        <v>12</v>
      </c>
      <c r="I206" s="113">
        <v>6.5714285714285712</v>
      </c>
      <c r="J206" s="113">
        <v>3.125</v>
      </c>
      <c r="K206" s="116">
        <v>328.55999999999995</v>
      </c>
      <c r="L206" s="116">
        <v>341.44444444444446</v>
      </c>
      <c r="M206" s="116">
        <v>667.5</v>
      </c>
      <c r="N206" s="116">
        <v>732</v>
      </c>
      <c r="O206" s="116">
        <v>603</v>
      </c>
      <c r="P206" s="116">
        <v>248.28571428571431</v>
      </c>
      <c r="Q206" s="116">
        <v>321.3125</v>
      </c>
      <c r="R206" s="119">
        <v>25</v>
      </c>
      <c r="S206" s="119">
        <v>9</v>
      </c>
      <c r="T206" s="119">
        <v>2</v>
      </c>
      <c r="U206" s="119">
        <v>1</v>
      </c>
      <c r="V206" s="119">
        <v>1</v>
      </c>
      <c r="W206" s="119">
        <v>7</v>
      </c>
      <c r="X206" s="119">
        <v>16</v>
      </c>
      <c r="Y206" s="119">
        <v>126</v>
      </c>
      <c r="Z206" s="119">
        <v>76</v>
      </c>
      <c r="AA206" s="119">
        <v>30</v>
      </c>
      <c r="AB206" s="119">
        <v>18</v>
      </c>
      <c r="AC206" s="119">
        <v>12</v>
      </c>
      <c r="AD206" s="119">
        <v>46</v>
      </c>
      <c r="AE206" s="119">
        <v>50</v>
      </c>
      <c r="AF206" s="128">
        <v>1</v>
      </c>
      <c r="AG206" s="128">
        <v>0.60317460317460314</v>
      </c>
      <c r="AH206" s="128">
        <v>0.23809523809523808</v>
      </c>
      <c r="AI206" s="128">
        <v>0.14285714285714285</v>
      </c>
      <c r="AJ206" s="128">
        <v>9.5238095238095233E-2</v>
      </c>
      <c r="AK206" s="128">
        <v>0.36507936507936506</v>
      </c>
      <c r="AL206" s="128">
        <v>0.3968253968253968</v>
      </c>
      <c r="AM206" s="122">
        <v>8.2139999999999986</v>
      </c>
      <c r="AN206" s="122">
        <v>3.073</v>
      </c>
      <c r="AO206" s="122">
        <v>1.335</v>
      </c>
      <c r="AP206" s="122">
        <v>0.73199999999999998</v>
      </c>
      <c r="AQ206" s="122">
        <v>0.60299999999999998</v>
      </c>
      <c r="AR206" s="122">
        <v>1.7380000000000002</v>
      </c>
      <c r="AS206" s="122">
        <v>5.141</v>
      </c>
      <c r="AT206" s="128">
        <v>1</v>
      </c>
      <c r="AU206" s="128">
        <v>0.37411736060384715</v>
      </c>
      <c r="AV206" s="128">
        <v>0.16252739225712201</v>
      </c>
      <c r="AW206" s="128">
        <v>8.911614317019724E-2</v>
      </c>
      <c r="AX206" s="128">
        <v>7.3411249086924771E-2</v>
      </c>
      <c r="AY206" s="128">
        <v>0.21158996834672517</v>
      </c>
      <c r="AZ206" s="128">
        <v>0.62588263939615296</v>
      </c>
      <c r="BA206" s="116">
        <v>65.190476190476176</v>
      </c>
      <c r="BB206" s="116">
        <v>40.434210526315788</v>
      </c>
      <c r="BC206" s="116">
        <v>44.5</v>
      </c>
      <c r="BD206" s="116">
        <v>40.666666666666664</v>
      </c>
      <c r="BE206" s="116">
        <v>50.25</v>
      </c>
      <c r="BF206" s="116">
        <v>37.782608695652179</v>
      </c>
      <c r="BG206" s="116">
        <v>102.82</v>
      </c>
    </row>
    <row r="207" spans="1:59" x14ac:dyDescent="0.45">
      <c r="A207" s="3" t="s">
        <v>217</v>
      </c>
      <c r="B207" s="3" t="s">
        <v>171</v>
      </c>
      <c r="C207" s="3" t="s">
        <v>418</v>
      </c>
      <c r="D207" s="114">
        <v>5.2857142857142856</v>
      </c>
      <c r="E207" s="114">
        <v>10</v>
      </c>
      <c r="F207" s="114">
        <v>12</v>
      </c>
      <c r="G207" s="114" t="s">
        <v>220</v>
      </c>
      <c r="H207" s="114">
        <v>12</v>
      </c>
      <c r="I207" s="114">
        <v>8</v>
      </c>
      <c r="J207" s="114">
        <v>3.4</v>
      </c>
      <c r="K207" s="117">
        <v>366.85714285714278</v>
      </c>
      <c r="L207" s="117">
        <v>458.99999999999994</v>
      </c>
      <c r="M207" s="117">
        <v>603</v>
      </c>
      <c r="N207" s="117" t="s">
        <v>220</v>
      </c>
      <c r="O207" s="117">
        <v>603</v>
      </c>
      <c r="P207" s="117">
        <v>315</v>
      </c>
      <c r="Q207" s="117">
        <v>330</v>
      </c>
      <c r="R207" s="120">
        <v>7</v>
      </c>
      <c r="S207" s="120">
        <v>2</v>
      </c>
      <c r="T207" s="120">
        <v>1</v>
      </c>
      <c r="U207" s="120">
        <v>0</v>
      </c>
      <c r="V207" s="120">
        <v>1</v>
      </c>
      <c r="W207" s="120">
        <v>1</v>
      </c>
      <c r="X207" s="120">
        <v>5</v>
      </c>
      <c r="Y207" s="120">
        <v>37</v>
      </c>
      <c r="Z207" s="120">
        <v>20</v>
      </c>
      <c r="AA207" s="120">
        <v>12</v>
      </c>
      <c r="AB207" s="120">
        <v>0</v>
      </c>
      <c r="AC207" s="120">
        <v>12</v>
      </c>
      <c r="AD207" s="120">
        <v>8</v>
      </c>
      <c r="AE207" s="120">
        <v>17</v>
      </c>
      <c r="AF207" s="129">
        <v>1</v>
      </c>
      <c r="AG207" s="129">
        <v>0.54054054054054057</v>
      </c>
      <c r="AH207" s="129">
        <v>0.32432432432432434</v>
      </c>
      <c r="AI207" s="129">
        <v>0</v>
      </c>
      <c r="AJ207" s="129">
        <v>0.32432432432432434</v>
      </c>
      <c r="AK207" s="129">
        <v>0.21621621621621623</v>
      </c>
      <c r="AL207" s="129">
        <v>0.45945945945945948</v>
      </c>
      <c r="AM207" s="123">
        <v>2.5679999999999996</v>
      </c>
      <c r="AN207" s="123">
        <v>0.91799999999999993</v>
      </c>
      <c r="AO207" s="123">
        <v>0.60299999999999998</v>
      </c>
      <c r="AP207" s="123">
        <v>0</v>
      </c>
      <c r="AQ207" s="123">
        <v>0.60299999999999998</v>
      </c>
      <c r="AR207" s="123">
        <v>0.315</v>
      </c>
      <c r="AS207" s="123">
        <v>1.65</v>
      </c>
      <c r="AT207" s="129">
        <v>1</v>
      </c>
      <c r="AU207" s="129">
        <v>0.3574766355140187</v>
      </c>
      <c r="AV207" s="129">
        <v>0.23481308411214957</v>
      </c>
      <c r="AW207" s="129">
        <v>0</v>
      </c>
      <c r="AX207" s="129">
        <v>0.23481308411214957</v>
      </c>
      <c r="AY207" s="129">
        <v>0.12266355140186917</v>
      </c>
      <c r="AZ207" s="129">
        <v>0.64252336448598135</v>
      </c>
      <c r="BA207" s="117">
        <v>69.405405405405389</v>
      </c>
      <c r="BB207" s="117">
        <v>45.899999999999991</v>
      </c>
      <c r="BC207" s="117">
        <v>50.25</v>
      </c>
      <c r="BD207" s="117" t="s">
        <v>220</v>
      </c>
      <c r="BE207" s="117">
        <v>50.25</v>
      </c>
      <c r="BF207" s="117">
        <v>39.375</v>
      </c>
      <c r="BG207" s="117">
        <v>97.058823529411768</v>
      </c>
    </row>
    <row r="208" spans="1:59" x14ac:dyDescent="0.45">
      <c r="A208" s="3" t="s">
        <v>217</v>
      </c>
      <c r="B208" s="3" t="s">
        <v>171</v>
      </c>
      <c r="C208" s="3" t="s">
        <v>419</v>
      </c>
      <c r="D208" s="114">
        <v>5.2</v>
      </c>
      <c r="E208" s="114">
        <v>6.666666666666667</v>
      </c>
      <c r="F208" s="114" t="s">
        <v>220</v>
      </c>
      <c r="G208" s="114" t="s">
        <v>220</v>
      </c>
      <c r="H208" s="114" t="s">
        <v>220</v>
      </c>
      <c r="I208" s="114">
        <v>6.666666666666667</v>
      </c>
      <c r="J208" s="114">
        <v>3</v>
      </c>
      <c r="K208" s="117">
        <v>183.2</v>
      </c>
      <c r="L208" s="117">
        <v>216</v>
      </c>
      <c r="M208" s="117" t="s">
        <v>220</v>
      </c>
      <c r="N208" s="117" t="s">
        <v>220</v>
      </c>
      <c r="O208" s="117" t="s">
        <v>220</v>
      </c>
      <c r="P208" s="117">
        <v>216</v>
      </c>
      <c r="Q208" s="117">
        <v>134</v>
      </c>
      <c r="R208" s="120">
        <v>5</v>
      </c>
      <c r="S208" s="120">
        <v>3</v>
      </c>
      <c r="T208" s="120">
        <v>0</v>
      </c>
      <c r="U208" s="120">
        <v>0</v>
      </c>
      <c r="V208" s="120">
        <v>0</v>
      </c>
      <c r="W208" s="120">
        <v>3</v>
      </c>
      <c r="X208" s="120">
        <v>2</v>
      </c>
      <c r="Y208" s="120">
        <v>26</v>
      </c>
      <c r="Z208" s="120">
        <v>20</v>
      </c>
      <c r="AA208" s="120">
        <v>0</v>
      </c>
      <c r="AB208" s="120">
        <v>0</v>
      </c>
      <c r="AC208" s="120">
        <v>0</v>
      </c>
      <c r="AD208" s="120">
        <v>20</v>
      </c>
      <c r="AE208" s="120">
        <v>6</v>
      </c>
      <c r="AF208" s="129">
        <v>1</v>
      </c>
      <c r="AG208" s="129">
        <v>0.76923076923076927</v>
      </c>
      <c r="AH208" s="129">
        <v>0</v>
      </c>
      <c r="AI208" s="129">
        <v>0</v>
      </c>
      <c r="AJ208" s="129">
        <v>0</v>
      </c>
      <c r="AK208" s="129">
        <v>0.76923076923076927</v>
      </c>
      <c r="AL208" s="129">
        <v>0.23076923076923078</v>
      </c>
      <c r="AM208" s="123">
        <v>0.91600000000000004</v>
      </c>
      <c r="AN208" s="123">
        <v>0.64800000000000002</v>
      </c>
      <c r="AO208" s="123">
        <v>0</v>
      </c>
      <c r="AP208" s="123">
        <v>0</v>
      </c>
      <c r="AQ208" s="123">
        <v>0</v>
      </c>
      <c r="AR208" s="123">
        <v>0.64800000000000002</v>
      </c>
      <c r="AS208" s="123">
        <v>0.26800000000000002</v>
      </c>
      <c r="AT208" s="129">
        <v>1</v>
      </c>
      <c r="AU208" s="129">
        <v>0.70742358078602618</v>
      </c>
      <c r="AV208" s="129">
        <v>0</v>
      </c>
      <c r="AW208" s="129">
        <v>0</v>
      </c>
      <c r="AX208" s="129">
        <v>0</v>
      </c>
      <c r="AY208" s="129">
        <v>0.70742358078602618</v>
      </c>
      <c r="AZ208" s="129">
        <v>0.29257641921397382</v>
      </c>
      <c r="BA208" s="117">
        <v>35.230769230769234</v>
      </c>
      <c r="BB208" s="117">
        <v>32.4</v>
      </c>
      <c r="BC208" s="117" t="s">
        <v>220</v>
      </c>
      <c r="BD208" s="117" t="s">
        <v>220</v>
      </c>
      <c r="BE208" s="117" t="s">
        <v>220</v>
      </c>
      <c r="BF208" s="117">
        <v>32.4</v>
      </c>
      <c r="BG208" s="117">
        <v>44.666666666666664</v>
      </c>
    </row>
    <row r="209" spans="1:59" x14ac:dyDescent="0.45">
      <c r="A209" s="3" t="s">
        <v>217</v>
      </c>
      <c r="B209" s="3" t="s">
        <v>171</v>
      </c>
      <c r="C209" s="3" t="s">
        <v>420</v>
      </c>
      <c r="D209" s="114">
        <v>4</v>
      </c>
      <c r="E209" s="114">
        <v>5.5</v>
      </c>
      <c r="F209" s="114" t="s">
        <v>220</v>
      </c>
      <c r="G209" s="114" t="s">
        <v>220</v>
      </c>
      <c r="H209" s="114" t="s">
        <v>220</v>
      </c>
      <c r="I209" s="114">
        <v>5.5</v>
      </c>
      <c r="J209" s="114">
        <v>3.25</v>
      </c>
      <c r="K209" s="117">
        <v>242.33333333333337</v>
      </c>
      <c r="L209" s="117">
        <v>199</v>
      </c>
      <c r="M209" s="117" t="s">
        <v>220</v>
      </c>
      <c r="N209" s="117" t="s">
        <v>220</v>
      </c>
      <c r="O209" s="117" t="s">
        <v>220</v>
      </c>
      <c r="P209" s="117">
        <v>199</v>
      </c>
      <c r="Q209" s="117">
        <v>264</v>
      </c>
      <c r="R209" s="120">
        <v>6</v>
      </c>
      <c r="S209" s="120">
        <v>2</v>
      </c>
      <c r="T209" s="120">
        <v>0</v>
      </c>
      <c r="U209" s="120">
        <v>0</v>
      </c>
      <c r="V209" s="120">
        <v>0</v>
      </c>
      <c r="W209" s="120">
        <v>2</v>
      </c>
      <c r="X209" s="120">
        <v>4</v>
      </c>
      <c r="Y209" s="120">
        <v>24</v>
      </c>
      <c r="Z209" s="120">
        <v>11</v>
      </c>
      <c r="AA209" s="120">
        <v>0</v>
      </c>
      <c r="AB209" s="120">
        <v>0</v>
      </c>
      <c r="AC209" s="120">
        <v>0</v>
      </c>
      <c r="AD209" s="120">
        <v>11</v>
      </c>
      <c r="AE209" s="120">
        <v>13</v>
      </c>
      <c r="AF209" s="129">
        <v>1</v>
      </c>
      <c r="AG209" s="129">
        <v>0.45833333333333331</v>
      </c>
      <c r="AH209" s="129">
        <v>0</v>
      </c>
      <c r="AI209" s="129">
        <v>0</v>
      </c>
      <c r="AJ209" s="129">
        <v>0</v>
      </c>
      <c r="AK209" s="129">
        <v>0.45833333333333331</v>
      </c>
      <c r="AL209" s="129">
        <v>0.54166666666666663</v>
      </c>
      <c r="AM209" s="123">
        <v>1.4540000000000002</v>
      </c>
      <c r="AN209" s="123">
        <v>0.39800000000000002</v>
      </c>
      <c r="AO209" s="123">
        <v>0</v>
      </c>
      <c r="AP209" s="123">
        <v>0</v>
      </c>
      <c r="AQ209" s="123">
        <v>0</v>
      </c>
      <c r="AR209" s="123">
        <v>0.39800000000000002</v>
      </c>
      <c r="AS209" s="123">
        <v>1.056</v>
      </c>
      <c r="AT209" s="129">
        <v>1</v>
      </c>
      <c r="AU209" s="129">
        <v>0.27372764786795045</v>
      </c>
      <c r="AV209" s="129">
        <v>0</v>
      </c>
      <c r="AW209" s="129">
        <v>0</v>
      </c>
      <c r="AX209" s="129">
        <v>0</v>
      </c>
      <c r="AY209" s="129">
        <v>0.27372764786795045</v>
      </c>
      <c r="AZ209" s="129">
        <v>0.72627235213204944</v>
      </c>
      <c r="BA209" s="117">
        <v>60.583333333333343</v>
      </c>
      <c r="BB209" s="117">
        <v>36.18181818181818</v>
      </c>
      <c r="BC209" s="117" t="s">
        <v>220</v>
      </c>
      <c r="BD209" s="117" t="s">
        <v>220</v>
      </c>
      <c r="BE209" s="117" t="s">
        <v>220</v>
      </c>
      <c r="BF209" s="117">
        <v>36.18181818181818</v>
      </c>
      <c r="BG209" s="117">
        <v>81.230769230769226</v>
      </c>
    </row>
    <row r="210" spans="1:59" x14ac:dyDescent="0.45">
      <c r="A210" s="3" t="s">
        <v>217</v>
      </c>
      <c r="B210" s="3" t="s">
        <v>171</v>
      </c>
      <c r="C210" s="3" t="s">
        <v>421</v>
      </c>
      <c r="D210" s="114">
        <v>6.333333333333333</v>
      </c>
      <c r="E210" s="114">
        <v>12.5</v>
      </c>
      <c r="F210" s="114">
        <v>18</v>
      </c>
      <c r="G210" s="114">
        <v>18</v>
      </c>
      <c r="H210" s="114" t="s">
        <v>220</v>
      </c>
      <c r="I210" s="114">
        <v>7</v>
      </c>
      <c r="J210" s="114">
        <v>3.25</v>
      </c>
      <c r="K210" s="117">
        <v>546</v>
      </c>
      <c r="L210" s="117">
        <v>554.5</v>
      </c>
      <c r="M210" s="117">
        <v>732</v>
      </c>
      <c r="N210" s="117">
        <v>732</v>
      </c>
      <c r="O210" s="117" t="s">
        <v>220</v>
      </c>
      <c r="P210" s="117">
        <v>377</v>
      </c>
      <c r="Q210" s="117">
        <v>541.75</v>
      </c>
      <c r="R210" s="120">
        <v>6</v>
      </c>
      <c r="S210" s="120">
        <v>2</v>
      </c>
      <c r="T210" s="120">
        <v>1</v>
      </c>
      <c r="U210" s="120">
        <v>1</v>
      </c>
      <c r="V210" s="120">
        <v>0</v>
      </c>
      <c r="W210" s="120">
        <v>1</v>
      </c>
      <c r="X210" s="120">
        <v>4</v>
      </c>
      <c r="Y210" s="120">
        <v>38</v>
      </c>
      <c r="Z210" s="120">
        <v>25</v>
      </c>
      <c r="AA210" s="120">
        <v>18</v>
      </c>
      <c r="AB210" s="120">
        <v>18</v>
      </c>
      <c r="AC210" s="120">
        <v>0</v>
      </c>
      <c r="AD210" s="120">
        <v>7</v>
      </c>
      <c r="AE210" s="120">
        <v>13</v>
      </c>
      <c r="AF210" s="129">
        <v>1</v>
      </c>
      <c r="AG210" s="129">
        <v>0.65789473684210531</v>
      </c>
      <c r="AH210" s="129">
        <v>0.47368421052631576</v>
      </c>
      <c r="AI210" s="129">
        <v>0.47368421052631576</v>
      </c>
      <c r="AJ210" s="129">
        <v>0</v>
      </c>
      <c r="AK210" s="129">
        <v>0.18421052631578946</v>
      </c>
      <c r="AL210" s="129">
        <v>0.34210526315789475</v>
      </c>
      <c r="AM210" s="123">
        <v>3.2759999999999998</v>
      </c>
      <c r="AN210" s="123">
        <v>1.109</v>
      </c>
      <c r="AO210" s="123">
        <v>0.73199999999999998</v>
      </c>
      <c r="AP210" s="123">
        <v>0.73199999999999998</v>
      </c>
      <c r="AQ210" s="123">
        <v>0</v>
      </c>
      <c r="AR210" s="123">
        <v>0.377</v>
      </c>
      <c r="AS210" s="123">
        <v>2.1669999999999998</v>
      </c>
      <c r="AT210" s="129">
        <v>1</v>
      </c>
      <c r="AU210" s="129">
        <v>0.33852258852258854</v>
      </c>
      <c r="AV210" s="129">
        <v>0.22344322344322345</v>
      </c>
      <c r="AW210" s="129">
        <v>0.22344322344322345</v>
      </c>
      <c r="AX210" s="129">
        <v>0</v>
      </c>
      <c r="AY210" s="129">
        <v>0.11507936507936509</v>
      </c>
      <c r="AZ210" s="129">
        <v>0.66147741147741146</v>
      </c>
      <c r="BA210" s="117">
        <v>86.21052631578948</v>
      </c>
      <c r="BB210" s="117">
        <v>44.36</v>
      </c>
      <c r="BC210" s="117">
        <v>40.666666666666664</v>
      </c>
      <c r="BD210" s="117">
        <v>40.666666666666664</v>
      </c>
      <c r="BE210" s="117" t="s">
        <v>220</v>
      </c>
      <c r="BF210" s="117">
        <v>53.857142857142854</v>
      </c>
      <c r="BG210" s="117">
        <v>166.69230769230768</v>
      </c>
    </row>
    <row r="211" spans="1:59" x14ac:dyDescent="0.45">
      <c r="A211" s="3" t="s">
        <v>217</v>
      </c>
      <c r="B211" s="3" t="s">
        <v>171</v>
      </c>
      <c r="C211" s="3" t="s">
        <v>422</v>
      </c>
      <c r="D211" s="114">
        <v>1</v>
      </c>
      <c r="E211" s="114" t="s">
        <v>220</v>
      </c>
      <c r="F211" s="114" t="s">
        <v>220</v>
      </c>
      <c r="G211" s="114" t="s">
        <v>220</v>
      </c>
      <c r="H211" s="114" t="s">
        <v>220</v>
      </c>
      <c r="I211" s="114" t="s">
        <v>220</v>
      </c>
      <c r="J211" s="114">
        <v>1</v>
      </c>
      <c r="K211" s="117">
        <v>0</v>
      </c>
      <c r="L211" s="117" t="s">
        <v>220</v>
      </c>
      <c r="M211" s="117" t="s">
        <v>220</v>
      </c>
      <c r="N211" s="117" t="s">
        <v>220</v>
      </c>
      <c r="O211" s="117" t="s">
        <v>220</v>
      </c>
      <c r="P211" s="117" t="s">
        <v>220</v>
      </c>
      <c r="Q211" s="117">
        <v>0</v>
      </c>
      <c r="R211" s="120">
        <v>1</v>
      </c>
      <c r="S211" s="120">
        <v>0</v>
      </c>
      <c r="T211" s="120">
        <v>0</v>
      </c>
      <c r="U211" s="120">
        <v>0</v>
      </c>
      <c r="V211" s="120">
        <v>0</v>
      </c>
      <c r="W211" s="120">
        <v>0</v>
      </c>
      <c r="X211" s="120">
        <v>1</v>
      </c>
      <c r="Y211" s="120">
        <v>1</v>
      </c>
      <c r="Z211" s="120">
        <v>0</v>
      </c>
      <c r="AA211" s="120">
        <v>0</v>
      </c>
      <c r="AB211" s="120">
        <v>0</v>
      </c>
      <c r="AC211" s="120">
        <v>0</v>
      </c>
      <c r="AD211" s="120">
        <v>0</v>
      </c>
      <c r="AE211" s="120">
        <v>1</v>
      </c>
      <c r="AF211" s="129">
        <v>1</v>
      </c>
      <c r="AG211" s="129">
        <v>0</v>
      </c>
      <c r="AH211" s="129">
        <v>0</v>
      </c>
      <c r="AI211" s="129">
        <v>0</v>
      </c>
      <c r="AJ211" s="129">
        <v>0</v>
      </c>
      <c r="AK211" s="129">
        <v>0</v>
      </c>
      <c r="AL211" s="129">
        <v>1</v>
      </c>
      <c r="AM211" s="123">
        <v>0</v>
      </c>
      <c r="AN211" s="123">
        <v>0</v>
      </c>
      <c r="AO211" s="123">
        <v>0</v>
      </c>
      <c r="AP211" s="123">
        <v>0</v>
      </c>
      <c r="AQ211" s="123">
        <v>0</v>
      </c>
      <c r="AR211" s="123">
        <v>0</v>
      </c>
      <c r="AS211" s="123">
        <v>0</v>
      </c>
      <c r="AT211" s="129" t="s">
        <v>220</v>
      </c>
      <c r="AU211" s="129" t="s">
        <v>220</v>
      </c>
      <c r="AV211" s="129" t="s">
        <v>220</v>
      </c>
      <c r="AW211" s="129" t="s">
        <v>220</v>
      </c>
      <c r="AX211" s="129" t="s">
        <v>220</v>
      </c>
      <c r="AY211" s="129" t="s">
        <v>220</v>
      </c>
      <c r="AZ211" s="129" t="s">
        <v>220</v>
      </c>
      <c r="BA211" s="117">
        <v>0</v>
      </c>
      <c r="BB211" s="117" t="s">
        <v>220</v>
      </c>
      <c r="BC211" s="117" t="s">
        <v>220</v>
      </c>
      <c r="BD211" s="117" t="s">
        <v>220</v>
      </c>
      <c r="BE211" s="117" t="s">
        <v>220</v>
      </c>
      <c r="BF211" s="117" t="s">
        <v>220</v>
      </c>
      <c r="BG211" s="117">
        <v>0</v>
      </c>
    </row>
    <row r="212" spans="1:59" x14ac:dyDescent="0.45">
      <c r="A212" s="2" t="s">
        <v>215</v>
      </c>
      <c r="B212" s="2" t="s">
        <v>172</v>
      </c>
      <c r="C212" s="2" t="s">
        <v>423</v>
      </c>
      <c r="D212" s="113">
        <v>5.4375</v>
      </c>
      <c r="E212" s="113">
        <v>7.7142857142857144</v>
      </c>
      <c r="F212" s="113">
        <v>12.333333333333334</v>
      </c>
      <c r="G212" s="113">
        <v>17</v>
      </c>
      <c r="H212" s="113">
        <v>10</v>
      </c>
      <c r="I212" s="113">
        <v>4.25</v>
      </c>
      <c r="J212" s="113">
        <v>3.6666666666666665</v>
      </c>
      <c r="K212" s="116">
        <v>371.62500000000006</v>
      </c>
      <c r="L212" s="116">
        <v>349.14285714285717</v>
      </c>
      <c r="M212" s="116">
        <v>532.66666666666663</v>
      </c>
      <c r="N212" s="116">
        <v>499</v>
      </c>
      <c r="O212" s="116">
        <v>549.5</v>
      </c>
      <c r="P212" s="116">
        <v>211.50000000000003</v>
      </c>
      <c r="Q212" s="116">
        <v>389.11111111111109</v>
      </c>
      <c r="R212" s="119">
        <v>16</v>
      </c>
      <c r="S212" s="119">
        <v>7</v>
      </c>
      <c r="T212" s="119">
        <v>3</v>
      </c>
      <c r="U212" s="119">
        <v>1</v>
      </c>
      <c r="V212" s="119">
        <v>2</v>
      </c>
      <c r="W212" s="119">
        <v>4</v>
      </c>
      <c r="X212" s="119">
        <v>9</v>
      </c>
      <c r="Y212" s="119">
        <v>87</v>
      </c>
      <c r="Z212" s="119">
        <v>54</v>
      </c>
      <c r="AA212" s="119">
        <v>37</v>
      </c>
      <c r="AB212" s="119">
        <v>17</v>
      </c>
      <c r="AC212" s="119">
        <v>20</v>
      </c>
      <c r="AD212" s="119">
        <v>17</v>
      </c>
      <c r="AE212" s="119">
        <v>33</v>
      </c>
      <c r="AF212" s="128">
        <v>1</v>
      </c>
      <c r="AG212" s="128">
        <v>0.62068965517241381</v>
      </c>
      <c r="AH212" s="128">
        <v>0.42528735632183906</v>
      </c>
      <c r="AI212" s="128">
        <v>0.19540229885057472</v>
      </c>
      <c r="AJ212" s="128">
        <v>0.22988505747126436</v>
      </c>
      <c r="AK212" s="128">
        <v>0.19540229885057472</v>
      </c>
      <c r="AL212" s="128">
        <v>0.37931034482758619</v>
      </c>
      <c r="AM212" s="122">
        <v>5.9460000000000006</v>
      </c>
      <c r="AN212" s="122">
        <v>2.444</v>
      </c>
      <c r="AO212" s="122">
        <v>1.5980000000000001</v>
      </c>
      <c r="AP212" s="122">
        <v>0.499</v>
      </c>
      <c r="AQ212" s="122">
        <v>1.099</v>
      </c>
      <c r="AR212" s="122">
        <v>0.84600000000000009</v>
      </c>
      <c r="AS212" s="122">
        <v>3.5019999999999998</v>
      </c>
      <c r="AT212" s="128">
        <v>1</v>
      </c>
      <c r="AU212" s="128">
        <v>0.41103262697611836</v>
      </c>
      <c r="AV212" s="128">
        <v>0.26875210225361584</v>
      </c>
      <c r="AW212" s="128">
        <v>8.3921964345778671E-2</v>
      </c>
      <c r="AX212" s="128">
        <v>0.18483013790783717</v>
      </c>
      <c r="AY212" s="128">
        <v>0.14228052472250252</v>
      </c>
      <c r="AZ212" s="128">
        <v>0.58896737302388147</v>
      </c>
      <c r="BA212" s="116">
        <v>68.344827586206904</v>
      </c>
      <c r="BB212" s="116">
        <v>45.25925925925926</v>
      </c>
      <c r="BC212" s="116">
        <v>43.189189189189186</v>
      </c>
      <c r="BD212" s="116">
        <v>29.352941176470587</v>
      </c>
      <c r="BE212" s="116">
        <v>54.95</v>
      </c>
      <c r="BF212" s="116">
        <v>49.764705882352949</v>
      </c>
      <c r="BG212" s="116">
        <v>106.12121212121212</v>
      </c>
    </row>
    <row r="213" spans="1:59" x14ac:dyDescent="0.45">
      <c r="A213" s="3" t="s">
        <v>217</v>
      </c>
      <c r="B213" s="3" t="s">
        <v>172</v>
      </c>
      <c r="C213" s="3" t="s">
        <v>424</v>
      </c>
      <c r="D213" s="114">
        <v>6.4444444444444446</v>
      </c>
      <c r="E213" s="114">
        <v>11.333333333333334</v>
      </c>
      <c r="F213" s="114">
        <v>14</v>
      </c>
      <c r="G213" s="114">
        <v>17</v>
      </c>
      <c r="H213" s="114">
        <v>11</v>
      </c>
      <c r="I213" s="114">
        <v>6</v>
      </c>
      <c r="J213" s="114">
        <v>4</v>
      </c>
      <c r="K213" s="117">
        <v>439.22222222222223</v>
      </c>
      <c r="L213" s="117">
        <v>458</v>
      </c>
      <c r="M213" s="117">
        <v>581.5</v>
      </c>
      <c r="N213" s="117">
        <v>499</v>
      </c>
      <c r="O213" s="117">
        <v>664</v>
      </c>
      <c r="P213" s="117">
        <v>211</v>
      </c>
      <c r="Q213" s="117">
        <v>429.83333333333326</v>
      </c>
      <c r="R213" s="120">
        <v>9</v>
      </c>
      <c r="S213" s="120">
        <v>3</v>
      </c>
      <c r="T213" s="120">
        <v>2</v>
      </c>
      <c r="U213" s="120">
        <v>1</v>
      </c>
      <c r="V213" s="120">
        <v>1</v>
      </c>
      <c r="W213" s="120">
        <v>1</v>
      </c>
      <c r="X213" s="120">
        <v>6</v>
      </c>
      <c r="Y213" s="120">
        <v>58</v>
      </c>
      <c r="Z213" s="120">
        <v>34</v>
      </c>
      <c r="AA213" s="120">
        <v>28</v>
      </c>
      <c r="AB213" s="120">
        <v>17</v>
      </c>
      <c r="AC213" s="120">
        <v>11</v>
      </c>
      <c r="AD213" s="120">
        <v>6</v>
      </c>
      <c r="AE213" s="120">
        <v>24</v>
      </c>
      <c r="AF213" s="129">
        <v>1</v>
      </c>
      <c r="AG213" s="129">
        <v>0.58620689655172409</v>
      </c>
      <c r="AH213" s="129">
        <v>0.48275862068965519</v>
      </c>
      <c r="AI213" s="129">
        <v>0.29310344827586204</v>
      </c>
      <c r="AJ213" s="129">
        <v>0.18965517241379309</v>
      </c>
      <c r="AK213" s="129">
        <v>0.10344827586206896</v>
      </c>
      <c r="AL213" s="129">
        <v>0.41379310344827586</v>
      </c>
      <c r="AM213" s="123">
        <v>3.9529999999999998</v>
      </c>
      <c r="AN213" s="123">
        <v>1.3740000000000001</v>
      </c>
      <c r="AO213" s="123">
        <v>1.163</v>
      </c>
      <c r="AP213" s="123">
        <v>0.499</v>
      </c>
      <c r="AQ213" s="123">
        <v>0.66400000000000003</v>
      </c>
      <c r="AR213" s="123">
        <v>0.21099999999999999</v>
      </c>
      <c r="AS213" s="123">
        <v>2.5789999999999997</v>
      </c>
      <c r="AT213" s="129">
        <v>1</v>
      </c>
      <c r="AU213" s="129">
        <v>0.3475841133316469</v>
      </c>
      <c r="AV213" s="129">
        <v>0.29420693144447257</v>
      </c>
      <c r="AW213" s="129">
        <v>0.12623324057677712</v>
      </c>
      <c r="AX213" s="129">
        <v>0.16797369086769542</v>
      </c>
      <c r="AY213" s="129">
        <v>5.3377181887174295E-2</v>
      </c>
      <c r="AZ213" s="129">
        <v>0.65241588666835315</v>
      </c>
      <c r="BA213" s="117">
        <v>68.15517241379311</v>
      </c>
      <c r="BB213" s="117">
        <v>40.411764705882355</v>
      </c>
      <c r="BC213" s="117">
        <v>41.535714285714285</v>
      </c>
      <c r="BD213" s="117">
        <v>29.352941176470587</v>
      </c>
      <c r="BE213" s="117">
        <v>60.363636363636367</v>
      </c>
      <c r="BF213" s="117">
        <v>35.166666666666664</v>
      </c>
      <c r="BG213" s="117">
        <v>107.45833333333331</v>
      </c>
    </row>
    <row r="214" spans="1:59" x14ac:dyDescent="0.45">
      <c r="A214" s="3" t="s">
        <v>217</v>
      </c>
      <c r="B214" s="3" t="s">
        <v>172</v>
      </c>
      <c r="C214" s="3" t="s">
        <v>425</v>
      </c>
      <c r="D214" s="114">
        <v>5.5</v>
      </c>
      <c r="E214" s="114">
        <v>4</v>
      </c>
      <c r="F214" s="114" t="s">
        <v>220</v>
      </c>
      <c r="G214" s="114" t="s">
        <v>220</v>
      </c>
      <c r="H214" s="114" t="s">
        <v>220</v>
      </c>
      <c r="I214" s="114">
        <v>4</v>
      </c>
      <c r="J214" s="114">
        <v>7</v>
      </c>
      <c r="K214" s="117">
        <v>384.5</v>
      </c>
      <c r="L214" s="117">
        <v>208</v>
      </c>
      <c r="M214" s="117" t="s">
        <v>220</v>
      </c>
      <c r="N214" s="117" t="s">
        <v>220</v>
      </c>
      <c r="O214" s="117" t="s">
        <v>220</v>
      </c>
      <c r="P214" s="117">
        <v>208</v>
      </c>
      <c r="Q214" s="117">
        <v>561</v>
      </c>
      <c r="R214" s="120">
        <v>2</v>
      </c>
      <c r="S214" s="120">
        <v>1</v>
      </c>
      <c r="T214" s="120">
        <v>0</v>
      </c>
      <c r="U214" s="120">
        <v>0</v>
      </c>
      <c r="V214" s="120">
        <v>0</v>
      </c>
      <c r="W214" s="120">
        <v>1</v>
      </c>
      <c r="X214" s="120">
        <v>1</v>
      </c>
      <c r="Y214" s="120">
        <v>11</v>
      </c>
      <c r="Z214" s="120">
        <v>4</v>
      </c>
      <c r="AA214" s="120">
        <v>0</v>
      </c>
      <c r="AB214" s="120">
        <v>0</v>
      </c>
      <c r="AC214" s="120">
        <v>0</v>
      </c>
      <c r="AD214" s="120">
        <v>4</v>
      </c>
      <c r="AE214" s="120">
        <v>7</v>
      </c>
      <c r="AF214" s="129">
        <v>1</v>
      </c>
      <c r="AG214" s="129">
        <v>0.36363636363636365</v>
      </c>
      <c r="AH214" s="129">
        <v>0</v>
      </c>
      <c r="AI214" s="129">
        <v>0</v>
      </c>
      <c r="AJ214" s="129">
        <v>0</v>
      </c>
      <c r="AK214" s="129">
        <v>0.36363636363636365</v>
      </c>
      <c r="AL214" s="129">
        <v>0.63636363636363635</v>
      </c>
      <c r="AM214" s="123">
        <v>0.76900000000000002</v>
      </c>
      <c r="AN214" s="123">
        <v>0.20799999999999999</v>
      </c>
      <c r="AO214" s="123">
        <v>0</v>
      </c>
      <c r="AP214" s="123">
        <v>0</v>
      </c>
      <c r="AQ214" s="123">
        <v>0</v>
      </c>
      <c r="AR214" s="123">
        <v>0.20799999999999999</v>
      </c>
      <c r="AS214" s="123">
        <v>0.56100000000000005</v>
      </c>
      <c r="AT214" s="129">
        <v>1</v>
      </c>
      <c r="AU214" s="129">
        <v>0.27048114434330295</v>
      </c>
      <c r="AV214" s="129">
        <v>0</v>
      </c>
      <c r="AW214" s="129">
        <v>0</v>
      </c>
      <c r="AX214" s="129">
        <v>0</v>
      </c>
      <c r="AY214" s="129">
        <v>0.27048114434330295</v>
      </c>
      <c r="AZ214" s="129">
        <v>0.72951885565669705</v>
      </c>
      <c r="BA214" s="117">
        <v>69.909090909090907</v>
      </c>
      <c r="BB214" s="117">
        <v>52</v>
      </c>
      <c r="BC214" s="117" t="s">
        <v>220</v>
      </c>
      <c r="BD214" s="117" t="s">
        <v>220</v>
      </c>
      <c r="BE214" s="117" t="s">
        <v>220</v>
      </c>
      <c r="BF214" s="117">
        <v>52</v>
      </c>
      <c r="BG214" s="117">
        <v>80.142857142857139</v>
      </c>
    </row>
    <row r="215" spans="1:59" x14ac:dyDescent="0.45">
      <c r="A215" s="3" t="s">
        <v>217</v>
      </c>
      <c r="B215" s="3" t="s">
        <v>172</v>
      </c>
      <c r="C215" s="3" t="s">
        <v>426</v>
      </c>
      <c r="D215" s="114">
        <v>6</v>
      </c>
      <c r="E215" s="114">
        <v>6</v>
      </c>
      <c r="F215" s="114" t="s">
        <v>220</v>
      </c>
      <c r="G215" s="114" t="s">
        <v>220</v>
      </c>
      <c r="H215" s="114" t="s">
        <v>220</v>
      </c>
      <c r="I215" s="114">
        <v>6</v>
      </c>
      <c r="J215" s="114" t="s">
        <v>220</v>
      </c>
      <c r="K215" s="117">
        <v>393</v>
      </c>
      <c r="L215" s="117">
        <v>393</v>
      </c>
      <c r="M215" s="117" t="s">
        <v>220</v>
      </c>
      <c r="N215" s="117" t="s">
        <v>220</v>
      </c>
      <c r="O215" s="117" t="s">
        <v>220</v>
      </c>
      <c r="P215" s="117">
        <v>393</v>
      </c>
      <c r="Q215" s="117" t="s">
        <v>220</v>
      </c>
      <c r="R215" s="120">
        <v>1</v>
      </c>
      <c r="S215" s="120">
        <v>1</v>
      </c>
      <c r="T215" s="120">
        <v>0</v>
      </c>
      <c r="U215" s="120">
        <v>0</v>
      </c>
      <c r="V215" s="120">
        <v>0</v>
      </c>
      <c r="W215" s="120">
        <v>1</v>
      </c>
      <c r="X215" s="120">
        <v>0</v>
      </c>
      <c r="Y215" s="120">
        <v>6</v>
      </c>
      <c r="Z215" s="120">
        <v>6</v>
      </c>
      <c r="AA215" s="120">
        <v>0</v>
      </c>
      <c r="AB215" s="120">
        <v>0</v>
      </c>
      <c r="AC215" s="120">
        <v>0</v>
      </c>
      <c r="AD215" s="120">
        <v>6</v>
      </c>
      <c r="AE215" s="120">
        <v>0</v>
      </c>
      <c r="AF215" s="129">
        <v>1</v>
      </c>
      <c r="AG215" s="129">
        <v>1</v>
      </c>
      <c r="AH215" s="129">
        <v>0</v>
      </c>
      <c r="AI215" s="129">
        <v>0</v>
      </c>
      <c r="AJ215" s="129">
        <v>0</v>
      </c>
      <c r="AK215" s="129">
        <v>1</v>
      </c>
      <c r="AL215" s="129">
        <v>0</v>
      </c>
      <c r="AM215" s="123">
        <v>0.39300000000000002</v>
      </c>
      <c r="AN215" s="123">
        <v>0.39300000000000002</v>
      </c>
      <c r="AO215" s="123">
        <v>0</v>
      </c>
      <c r="AP215" s="123">
        <v>0</v>
      </c>
      <c r="AQ215" s="123">
        <v>0</v>
      </c>
      <c r="AR215" s="123">
        <v>0.39300000000000002</v>
      </c>
      <c r="AS215" s="123">
        <v>0</v>
      </c>
      <c r="AT215" s="129">
        <v>1</v>
      </c>
      <c r="AU215" s="129">
        <v>1</v>
      </c>
      <c r="AV215" s="129">
        <v>0</v>
      </c>
      <c r="AW215" s="129">
        <v>0</v>
      </c>
      <c r="AX215" s="129">
        <v>0</v>
      </c>
      <c r="AY215" s="129">
        <v>1</v>
      </c>
      <c r="AZ215" s="129">
        <v>0</v>
      </c>
      <c r="BA215" s="117">
        <v>65.5</v>
      </c>
      <c r="BB215" s="117">
        <v>65.5</v>
      </c>
      <c r="BC215" s="117" t="s">
        <v>220</v>
      </c>
      <c r="BD215" s="117" t="s">
        <v>220</v>
      </c>
      <c r="BE215" s="117" t="s">
        <v>220</v>
      </c>
      <c r="BF215" s="117">
        <v>65.5</v>
      </c>
      <c r="BG215" s="117" t="s">
        <v>220</v>
      </c>
    </row>
    <row r="216" spans="1:59" x14ac:dyDescent="0.45">
      <c r="A216" s="3" t="s">
        <v>217</v>
      </c>
      <c r="B216" s="3" t="s">
        <v>172</v>
      </c>
      <c r="C216" s="3" t="s">
        <v>427</v>
      </c>
      <c r="D216" s="114">
        <v>5</v>
      </c>
      <c r="E216" s="114">
        <v>9</v>
      </c>
      <c r="F216" s="114">
        <v>9</v>
      </c>
      <c r="G216" s="114" t="s">
        <v>220</v>
      </c>
      <c r="H216" s="114">
        <v>9</v>
      </c>
      <c r="I216" s="114" t="s">
        <v>220</v>
      </c>
      <c r="J216" s="114">
        <v>1</v>
      </c>
      <c r="K216" s="117">
        <v>326</v>
      </c>
      <c r="L216" s="117">
        <v>435</v>
      </c>
      <c r="M216" s="117">
        <v>435</v>
      </c>
      <c r="N216" s="117" t="s">
        <v>220</v>
      </c>
      <c r="O216" s="117">
        <v>435</v>
      </c>
      <c r="P216" s="117" t="s">
        <v>220</v>
      </c>
      <c r="Q216" s="117">
        <v>217</v>
      </c>
      <c r="R216" s="120">
        <v>2</v>
      </c>
      <c r="S216" s="120">
        <v>1</v>
      </c>
      <c r="T216" s="120">
        <v>1</v>
      </c>
      <c r="U216" s="120">
        <v>0</v>
      </c>
      <c r="V216" s="120">
        <v>1</v>
      </c>
      <c r="W216" s="120">
        <v>0</v>
      </c>
      <c r="X216" s="120">
        <v>1</v>
      </c>
      <c r="Y216" s="120">
        <v>10</v>
      </c>
      <c r="Z216" s="120">
        <v>9</v>
      </c>
      <c r="AA216" s="120">
        <v>9</v>
      </c>
      <c r="AB216" s="120">
        <v>0</v>
      </c>
      <c r="AC216" s="120">
        <v>9</v>
      </c>
      <c r="AD216" s="120">
        <v>0</v>
      </c>
      <c r="AE216" s="120">
        <v>1</v>
      </c>
      <c r="AF216" s="129">
        <v>1</v>
      </c>
      <c r="AG216" s="129">
        <v>0.9</v>
      </c>
      <c r="AH216" s="129">
        <v>0.9</v>
      </c>
      <c r="AI216" s="129">
        <v>0</v>
      </c>
      <c r="AJ216" s="129">
        <v>0.9</v>
      </c>
      <c r="AK216" s="129">
        <v>0</v>
      </c>
      <c r="AL216" s="129">
        <v>0.1</v>
      </c>
      <c r="AM216" s="123">
        <v>0.65200000000000002</v>
      </c>
      <c r="AN216" s="123">
        <v>0.435</v>
      </c>
      <c r="AO216" s="123">
        <v>0.435</v>
      </c>
      <c r="AP216" s="123">
        <v>0</v>
      </c>
      <c r="AQ216" s="123">
        <v>0.435</v>
      </c>
      <c r="AR216" s="123">
        <v>0</v>
      </c>
      <c r="AS216" s="123">
        <v>0.217</v>
      </c>
      <c r="AT216" s="129">
        <v>1</v>
      </c>
      <c r="AU216" s="129">
        <v>0.66717791411042937</v>
      </c>
      <c r="AV216" s="129">
        <v>0.66717791411042937</v>
      </c>
      <c r="AW216" s="129">
        <v>0</v>
      </c>
      <c r="AX216" s="129">
        <v>0.66717791411042937</v>
      </c>
      <c r="AY216" s="129">
        <v>0</v>
      </c>
      <c r="AZ216" s="129">
        <v>0.33282208588957052</v>
      </c>
      <c r="BA216" s="117">
        <v>65.2</v>
      </c>
      <c r="BB216" s="117">
        <v>48.333333333333336</v>
      </c>
      <c r="BC216" s="117">
        <v>48.333333333333336</v>
      </c>
      <c r="BD216" s="117" t="s">
        <v>220</v>
      </c>
      <c r="BE216" s="117">
        <v>48.333333333333336</v>
      </c>
      <c r="BF216" s="117" t="s">
        <v>220</v>
      </c>
      <c r="BG216" s="117">
        <v>217</v>
      </c>
    </row>
    <row r="217" spans="1:59" x14ac:dyDescent="0.45">
      <c r="A217" s="3" t="s">
        <v>217</v>
      </c>
      <c r="B217" s="3" t="s">
        <v>172</v>
      </c>
      <c r="C217" s="3" t="s">
        <v>428</v>
      </c>
      <c r="D217" s="114">
        <v>1</v>
      </c>
      <c r="E217" s="114">
        <v>1</v>
      </c>
      <c r="F217" s="114" t="s">
        <v>220</v>
      </c>
      <c r="G217" s="114" t="s">
        <v>220</v>
      </c>
      <c r="H217" s="114" t="s">
        <v>220</v>
      </c>
      <c r="I217" s="114">
        <v>1</v>
      </c>
      <c r="J217" s="114">
        <v>1</v>
      </c>
      <c r="K217" s="117">
        <v>89.5</v>
      </c>
      <c r="L217" s="117">
        <v>34</v>
      </c>
      <c r="M217" s="117" t="s">
        <v>220</v>
      </c>
      <c r="N217" s="117" t="s">
        <v>220</v>
      </c>
      <c r="O217" s="117" t="s">
        <v>220</v>
      </c>
      <c r="P217" s="117">
        <v>34</v>
      </c>
      <c r="Q217" s="117">
        <v>145</v>
      </c>
      <c r="R217" s="120">
        <v>2</v>
      </c>
      <c r="S217" s="120">
        <v>1</v>
      </c>
      <c r="T217" s="120">
        <v>0</v>
      </c>
      <c r="U217" s="120">
        <v>0</v>
      </c>
      <c r="V217" s="120">
        <v>0</v>
      </c>
      <c r="W217" s="120">
        <v>1</v>
      </c>
      <c r="X217" s="120">
        <v>1</v>
      </c>
      <c r="Y217" s="120">
        <v>2</v>
      </c>
      <c r="Z217" s="120">
        <v>1</v>
      </c>
      <c r="AA217" s="120">
        <v>0</v>
      </c>
      <c r="AB217" s="120">
        <v>0</v>
      </c>
      <c r="AC217" s="120">
        <v>0</v>
      </c>
      <c r="AD217" s="120">
        <v>1</v>
      </c>
      <c r="AE217" s="120">
        <v>1</v>
      </c>
      <c r="AF217" s="129">
        <v>1</v>
      </c>
      <c r="AG217" s="129">
        <v>0.5</v>
      </c>
      <c r="AH217" s="129">
        <v>0</v>
      </c>
      <c r="AI217" s="129">
        <v>0</v>
      </c>
      <c r="AJ217" s="129">
        <v>0</v>
      </c>
      <c r="AK217" s="129">
        <v>0.5</v>
      </c>
      <c r="AL217" s="129">
        <v>0.5</v>
      </c>
      <c r="AM217" s="123">
        <v>0.17899999999999999</v>
      </c>
      <c r="AN217" s="123">
        <v>3.4000000000000002E-2</v>
      </c>
      <c r="AO217" s="123">
        <v>0</v>
      </c>
      <c r="AP217" s="123">
        <v>0</v>
      </c>
      <c r="AQ217" s="123">
        <v>0</v>
      </c>
      <c r="AR217" s="123">
        <v>3.4000000000000002E-2</v>
      </c>
      <c r="AS217" s="123">
        <v>0.14499999999999999</v>
      </c>
      <c r="AT217" s="129">
        <v>1</v>
      </c>
      <c r="AU217" s="129">
        <v>0.18994413407821231</v>
      </c>
      <c r="AV217" s="129">
        <v>0</v>
      </c>
      <c r="AW217" s="129">
        <v>0</v>
      </c>
      <c r="AX217" s="129">
        <v>0</v>
      </c>
      <c r="AY217" s="129">
        <v>0.18994413407821231</v>
      </c>
      <c r="AZ217" s="129">
        <v>0.81005586592178769</v>
      </c>
      <c r="BA217" s="117">
        <v>89.5</v>
      </c>
      <c r="BB217" s="117">
        <v>34</v>
      </c>
      <c r="BC217" s="117" t="s">
        <v>220</v>
      </c>
      <c r="BD217" s="117" t="s">
        <v>220</v>
      </c>
      <c r="BE217" s="117" t="s">
        <v>220</v>
      </c>
      <c r="BF217" s="117">
        <v>34</v>
      </c>
      <c r="BG217" s="117">
        <v>145</v>
      </c>
    </row>
    <row r="218" spans="1:59" x14ac:dyDescent="0.45">
      <c r="A218" s="2" t="s">
        <v>215</v>
      </c>
      <c r="B218" s="2" t="s">
        <v>173</v>
      </c>
      <c r="C218" s="2" t="s">
        <v>429</v>
      </c>
      <c r="D218" s="113">
        <v>3.6</v>
      </c>
      <c r="E218" s="113">
        <v>5.8571428571428568</v>
      </c>
      <c r="F218" s="113">
        <v>14</v>
      </c>
      <c r="G218" s="113">
        <v>22</v>
      </c>
      <c r="H218" s="113">
        <v>6</v>
      </c>
      <c r="I218" s="113">
        <v>2.6</v>
      </c>
      <c r="J218" s="113">
        <v>1.625</v>
      </c>
      <c r="K218" s="116">
        <v>284.33333333333331</v>
      </c>
      <c r="L218" s="116">
        <v>249</v>
      </c>
      <c r="M218" s="116">
        <v>323.5</v>
      </c>
      <c r="N218" s="116">
        <v>320</v>
      </c>
      <c r="O218" s="116">
        <v>327</v>
      </c>
      <c r="P218" s="116">
        <v>219.2</v>
      </c>
      <c r="Q218" s="116">
        <v>315.25000000000006</v>
      </c>
      <c r="R218" s="119">
        <v>15</v>
      </c>
      <c r="S218" s="119">
        <v>7</v>
      </c>
      <c r="T218" s="119">
        <v>2</v>
      </c>
      <c r="U218" s="119">
        <v>1</v>
      </c>
      <c r="V218" s="119">
        <v>1</v>
      </c>
      <c r="W218" s="119">
        <v>5</v>
      </c>
      <c r="X218" s="119">
        <v>8</v>
      </c>
      <c r="Y218" s="119">
        <v>54</v>
      </c>
      <c r="Z218" s="119">
        <v>41</v>
      </c>
      <c r="AA218" s="119">
        <v>28</v>
      </c>
      <c r="AB218" s="119">
        <v>22</v>
      </c>
      <c r="AC218" s="119">
        <v>6</v>
      </c>
      <c r="AD218" s="119">
        <v>13</v>
      </c>
      <c r="AE218" s="119">
        <v>13</v>
      </c>
      <c r="AF218" s="128">
        <v>1</v>
      </c>
      <c r="AG218" s="128">
        <v>0.7592592592592593</v>
      </c>
      <c r="AH218" s="128">
        <v>0.51851851851851849</v>
      </c>
      <c r="AI218" s="128">
        <v>0.40740740740740738</v>
      </c>
      <c r="AJ218" s="128">
        <v>0.1111111111111111</v>
      </c>
      <c r="AK218" s="128">
        <v>0.24074074074074073</v>
      </c>
      <c r="AL218" s="128">
        <v>0.24074074074074073</v>
      </c>
      <c r="AM218" s="122">
        <v>4.2649999999999997</v>
      </c>
      <c r="AN218" s="122">
        <v>1.7430000000000001</v>
      </c>
      <c r="AO218" s="122">
        <v>0.64700000000000002</v>
      </c>
      <c r="AP218" s="122">
        <v>0.32</v>
      </c>
      <c r="AQ218" s="122">
        <v>0.32700000000000001</v>
      </c>
      <c r="AR218" s="122">
        <v>1.0960000000000001</v>
      </c>
      <c r="AS218" s="122">
        <v>2.5220000000000002</v>
      </c>
      <c r="AT218" s="128">
        <v>1</v>
      </c>
      <c r="AU218" s="128">
        <v>0.40867526377491215</v>
      </c>
      <c r="AV218" s="128">
        <v>0.15169988276670576</v>
      </c>
      <c r="AW218" s="128">
        <v>7.5029308323563901E-2</v>
      </c>
      <c r="AX218" s="128">
        <v>7.6670574443141862E-2</v>
      </c>
      <c r="AY218" s="128">
        <v>0.25697538100820638</v>
      </c>
      <c r="AZ218" s="128">
        <v>0.59132473622508808</v>
      </c>
      <c r="BA218" s="116">
        <v>78.981481481481481</v>
      </c>
      <c r="BB218" s="116">
        <v>42.512195121951223</v>
      </c>
      <c r="BC218" s="116">
        <v>23.107142857142858</v>
      </c>
      <c r="BD218" s="116">
        <v>14.545454545454545</v>
      </c>
      <c r="BE218" s="116">
        <v>54.5</v>
      </c>
      <c r="BF218" s="116">
        <v>84.307692307692307</v>
      </c>
      <c r="BG218" s="116">
        <v>194.00000000000003</v>
      </c>
    </row>
    <row r="219" spans="1:59" x14ac:dyDescent="0.45">
      <c r="A219" s="3" t="s">
        <v>217</v>
      </c>
      <c r="B219" s="3" t="s">
        <v>173</v>
      </c>
      <c r="C219" s="3" t="s">
        <v>430</v>
      </c>
      <c r="D219" s="114">
        <v>2.4285714285714284</v>
      </c>
      <c r="E219" s="114">
        <v>3</v>
      </c>
      <c r="F219" s="114">
        <v>6</v>
      </c>
      <c r="G219" s="114" t="s">
        <v>220</v>
      </c>
      <c r="H219" s="114">
        <v>6</v>
      </c>
      <c r="I219" s="114">
        <v>2</v>
      </c>
      <c r="J219" s="114">
        <v>1.6666666666666667</v>
      </c>
      <c r="K219" s="117">
        <v>248.28571428571428</v>
      </c>
      <c r="L219" s="117">
        <v>178.75000000000003</v>
      </c>
      <c r="M219" s="117">
        <v>327</v>
      </c>
      <c r="N219" s="117" t="s">
        <v>220</v>
      </c>
      <c r="O219" s="117">
        <v>327</v>
      </c>
      <c r="P219" s="117">
        <v>129.33333333333334</v>
      </c>
      <c r="Q219" s="117">
        <v>340.99999999999994</v>
      </c>
      <c r="R219" s="120">
        <v>7</v>
      </c>
      <c r="S219" s="120">
        <v>4</v>
      </c>
      <c r="T219" s="120">
        <v>1</v>
      </c>
      <c r="U219" s="120">
        <v>0</v>
      </c>
      <c r="V219" s="120">
        <v>1</v>
      </c>
      <c r="W219" s="120">
        <v>3</v>
      </c>
      <c r="X219" s="120">
        <v>3</v>
      </c>
      <c r="Y219" s="120">
        <v>17</v>
      </c>
      <c r="Z219" s="120">
        <v>12</v>
      </c>
      <c r="AA219" s="120">
        <v>6</v>
      </c>
      <c r="AB219" s="120">
        <v>0</v>
      </c>
      <c r="AC219" s="120">
        <v>6</v>
      </c>
      <c r="AD219" s="120">
        <v>6</v>
      </c>
      <c r="AE219" s="120">
        <v>5</v>
      </c>
      <c r="AF219" s="129">
        <v>1</v>
      </c>
      <c r="AG219" s="129">
        <v>0.70588235294117652</v>
      </c>
      <c r="AH219" s="129">
        <v>0.35294117647058826</v>
      </c>
      <c r="AI219" s="129">
        <v>0</v>
      </c>
      <c r="AJ219" s="129">
        <v>0.35294117647058826</v>
      </c>
      <c r="AK219" s="129">
        <v>0.35294117647058826</v>
      </c>
      <c r="AL219" s="129">
        <v>0.29411764705882354</v>
      </c>
      <c r="AM219" s="123">
        <v>1.738</v>
      </c>
      <c r="AN219" s="123">
        <v>0.71500000000000008</v>
      </c>
      <c r="AO219" s="123">
        <v>0.32700000000000001</v>
      </c>
      <c r="AP219" s="123">
        <v>0</v>
      </c>
      <c r="AQ219" s="123">
        <v>0.32700000000000001</v>
      </c>
      <c r="AR219" s="123">
        <v>0.38800000000000001</v>
      </c>
      <c r="AS219" s="123">
        <v>1.0229999999999999</v>
      </c>
      <c r="AT219" s="129">
        <v>1</v>
      </c>
      <c r="AU219" s="129">
        <v>0.41139240506329117</v>
      </c>
      <c r="AV219" s="129">
        <v>0.18814729574223246</v>
      </c>
      <c r="AW219" s="129">
        <v>0</v>
      </c>
      <c r="AX219" s="129">
        <v>0.18814729574223246</v>
      </c>
      <c r="AY219" s="129">
        <v>0.2232451093210587</v>
      </c>
      <c r="AZ219" s="129">
        <v>0.58860759493670878</v>
      </c>
      <c r="BA219" s="117">
        <v>102.23529411764706</v>
      </c>
      <c r="BB219" s="117">
        <v>59.583333333333343</v>
      </c>
      <c r="BC219" s="117">
        <v>54.5</v>
      </c>
      <c r="BD219" s="117" t="s">
        <v>220</v>
      </c>
      <c r="BE219" s="117">
        <v>54.5</v>
      </c>
      <c r="BF219" s="117">
        <v>64.666666666666671</v>
      </c>
      <c r="BG219" s="117">
        <v>204.59999999999997</v>
      </c>
    </row>
    <row r="220" spans="1:59" x14ac:dyDescent="0.45">
      <c r="A220" s="3" t="s">
        <v>217</v>
      </c>
      <c r="B220" s="3" t="s">
        <v>173</v>
      </c>
      <c r="C220" s="3" t="s">
        <v>431</v>
      </c>
      <c r="D220" s="114">
        <v>2.5</v>
      </c>
      <c r="E220" s="114">
        <v>4</v>
      </c>
      <c r="F220" s="114" t="s">
        <v>220</v>
      </c>
      <c r="G220" s="114" t="s">
        <v>220</v>
      </c>
      <c r="H220" s="114" t="s">
        <v>220</v>
      </c>
      <c r="I220" s="114">
        <v>4</v>
      </c>
      <c r="J220" s="114">
        <v>1</v>
      </c>
      <c r="K220" s="117">
        <v>362</v>
      </c>
      <c r="L220" s="117">
        <v>352</v>
      </c>
      <c r="M220" s="117" t="s">
        <v>220</v>
      </c>
      <c r="N220" s="117" t="s">
        <v>220</v>
      </c>
      <c r="O220" s="117" t="s">
        <v>220</v>
      </c>
      <c r="P220" s="117">
        <v>352</v>
      </c>
      <c r="Q220" s="117">
        <v>372</v>
      </c>
      <c r="R220" s="120">
        <v>2</v>
      </c>
      <c r="S220" s="120">
        <v>1</v>
      </c>
      <c r="T220" s="120">
        <v>0</v>
      </c>
      <c r="U220" s="120">
        <v>0</v>
      </c>
      <c r="V220" s="120">
        <v>0</v>
      </c>
      <c r="W220" s="120">
        <v>1</v>
      </c>
      <c r="X220" s="120">
        <v>1</v>
      </c>
      <c r="Y220" s="120">
        <v>5</v>
      </c>
      <c r="Z220" s="120">
        <v>4</v>
      </c>
      <c r="AA220" s="120">
        <v>0</v>
      </c>
      <c r="AB220" s="120">
        <v>0</v>
      </c>
      <c r="AC220" s="120">
        <v>0</v>
      </c>
      <c r="AD220" s="120">
        <v>4</v>
      </c>
      <c r="AE220" s="120">
        <v>1</v>
      </c>
      <c r="AF220" s="129">
        <v>1</v>
      </c>
      <c r="AG220" s="129">
        <v>0.8</v>
      </c>
      <c r="AH220" s="129">
        <v>0</v>
      </c>
      <c r="AI220" s="129">
        <v>0</v>
      </c>
      <c r="AJ220" s="129">
        <v>0</v>
      </c>
      <c r="AK220" s="129">
        <v>0.8</v>
      </c>
      <c r="AL220" s="129">
        <v>0.2</v>
      </c>
      <c r="AM220" s="123">
        <v>0.72399999999999998</v>
      </c>
      <c r="AN220" s="123">
        <v>0.35199999999999998</v>
      </c>
      <c r="AO220" s="123">
        <v>0</v>
      </c>
      <c r="AP220" s="123">
        <v>0</v>
      </c>
      <c r="AQ220" s="123">
        <v>0</v>
      </c>
      <c r="AR220" s="123">
        <v>0.35199999999999998</v>
      </c>
      <c r="AS220" s="123">
        <v>0.372</v>
      </c>
      <c r="AT220" s="129">
        <v>1</v>
      </c>
      <c r="AU220" s="129">
        <v>0.48618784530386738</v>
      </c>
      <c r="AV220" s="129">
        <v>0</v>
      </c>
      <c r="AW220" s="129">
        <v>0</v>
      </c>
      <c r="AX220" s="129">
        <v>0</v>
      </c>
      <c r="AY220" s="129">
        <v>0.48618784530386738</v>
      </c>
      <c r="AZ220" s="129">
        <v>0.51381215469613262</v>
      </c>
      <c r="BA220" s="117">
        <v>144.80000000000001</v>
      </c>
      <c r="BB220" s="117">
        <v>88</v>
      </c>
      <c r="BC220" s="117" t="s">
        <v>220</v>
      </c>
      <c r="BD220" s="117" t="s">
        <v>220</v>
      </c>
      <c r="BE220" s="117" t="s">
        <v>220</v>
      </c>
      <c r="BF220" s="117">
        <v>88</v>
      </c>
      <c r="BG220" s="117">
        <v>372</v>
      </c>
    </row>
    <row r="221" spans="1:59" x14ac:dyDescent="0.45">
      <c r="A221" s="3" t="s">
        <v>217</v>
      </c>
      <c r="B221" s="3" t="s">
        <v>173</v>
      </c>
      <c r="C221" s="3" t="s">
        <v>432</v>
      </c>
      <c r="D221" s="114">
        <v>5.333333333333333</v>
      </c>
      <c r="E221" s="114">
        <v>12.5</v>
      </c>
      <c r="F221" s="114">
        <v>22</v>
      </c>
      <c r="G221" s="114">
        <v>22</v>
      </c>
      <c r="H221" s="114" t="s">
        <v>220</v>
      </c>
      <c r="I221" s="114">
        <v>3</v>
      </c>
      <c r="J221" s="114">
        <v>1.75</v>
      </c>
      <c r="K221" s="117">
        <v>300.5</v>
      </c>
      <c r="L221" s="117">
        <v>337.99999999999994</v>
      </c>
      <c r="M221" s="117">
        <v>320</v>
      </c>
      <c r="N221" s="117">
        <v>320</v>
      </c>
      <c r="O221" s="117" t="s">
        <v>220</v>
      </c>
      <c r="P221" s="117">
        <v>356</v>
      </c>
      <c r="Q221" s="117">
        <v>281.75</v>
      </c>
      <c r="R221" s="120">
        <v>6</v>
      </c>
      <c r="S221" s="120">
        <v>2</v>
      </c>
      <c r="T221" s="120">
        <v>1</v>
      </c>
      <c r="U221" s="120">
        <v>1</v>
      </c>
      <c r="V221" s="120">
        <v>0</v>
      </c>
      <c r="W221" s="120">
        <v>1</v>
      </c>
      <c r="X221" s="120">
        <v>4</v>
      </c>
      <c r="Y221" s="120">
        <v>32</v>
      </c>
      <c r="Z221" s="120">
        <v>25</v>
      </c>
      <c r="AA221" s="120">
        <v>22</v>
      </c>
      <c r="AB221" s="120">
        <v>22</v>
      </c>
      <c r="AC221" s="120">
        <v>0</v>
      </c>
      <c r="AD221" s="120">
        <v>3</v>
      </c>
      <c r="AE221" s="120">
        <v>7</v>
      </c>
      <c r="AF221" s="129">
        <v>1</v>
      </c>
      <c r="AG221" s="129">
        <v>0.78125</v>
      </c>
      <c r="AH221" s="129">
        <v>0.6875</v>
      </c>
      <c r="AI221" s="129">
        <v>0.6875</v>
      </c>
      <c r="AJ221" s="129">
        <v>0</v>
      </c>
      <c r="AK221" s="129">
        <v>9.375E-2</v>
      </c>
      <c r="AL221" s="129">
        <v>0.21875</v>
      </c>
      <c r="AM221" s="123">
        <v>1.8029999999999999</v>
      </c>
      <c r="AN221" s="123">
        <v>0.67599999999999993</v>
      </c>
      <c r="AO221" s="123">
        <v>0.32</v>
      </c>
      <c r="AP221" s="123">
        <v>0.32</v>
      </c>
      <c r="AQ221" s="123">
        <v>0</v>
      </c>
      <c r="AR221" s="123">
        <v>0.35599999999999998</v>
      </c>
      <c r="AS221" s="123">
        <v>1.127</v>
      </c>
      <c r="AT221" s="129">
        <v>1</v>
      </c>
      <c r="AU221" s="129">
        <v>0.37493067110371603</v>
      </c>
      <c r="AV221" s="129">
        <v>0.17748197448696618</v>
      </c>
      <c r="AW221" s="129">
        <v>0.17748197448696618</v>
      </c>
      <c r="AX221" s="129">
        <v>0</v>
      </c>
      <c r="AY221" s="129">
        <v>0.19744869661674985</v>
      </c>
      <c r="AZ221" s="129">
        <v>0.62506932889628397</v>
      </c>
      <c r="BA221" s="117">
        <v>56.34375</v>
      </c>
      <c r="BB221" s="117">
        <v>27.039999999999996</v>
      </c>
      <c r="BC221" s="117">
        <v>14.545454545454545</v>
      </c>
      <c r="BD221" s="117">
        <v>14.545454545454545</v>
      </c>
      <c r="BE221" s="117" t="s">
        <v>220</v>
      </c>
      <c r="BF221" s="117">
        <v>118.66666666666667</v>
      </c>
      <c r="BG221" s="117">
        <v>161</v>
      </c>
    </row>
    <row r="222" spans="1:59" x14ac:dyDescent="0.45">
      <c r="A222" s="2" t="s">
        <v>215</v>
      </c>
      <c r="B222" s="2" t="s">
        <v>174</v>
      </c>
      <c r="C222" s="2" t="s">
        <v>433</v>
      </c>
      <c r="D222" s="113">
        <v>3.3888888888888888</v>
      </c>
      <c r="E222" s="113">
        <v>4.7272727272727275</v>
      </c>
      <c r="F222" s="113">
        <v>8.25</v>
      </c>
      <c r="G222" s="113">
        <v>15</v>
      </c>
      <c r="H222" s="113">
        <v>6</v>
      </c>
      <c r="I222" s="113">
        <v>2.7142857142857144</v>
      </c>
      <c r="J222" s="113">
        <v>1.2857142857142858</v>
      </c>
      <c r="K222" s="116">
        <v>260.44444444444446</v>
      </c>
      <c r="L222" s="116">
        <v>263.81818181818176</v>
      </c>
      <c r="M222" s="116">
        <v>460.25</v>
      </c>
      <c r="N222" s="116">
        <v>549</v>
      </c>
      <c r="O222" s="116">
        <v>430.66666666666669</v>
      </c>
      <c r="P222" s="116">
        <v>151.57142857142858</v>
      </c>
      <c r="Q222" s="116">
        <v>255.14285714285714</v>
      </c>
      <c r="R222" s="119">
        <v>18</v>
      </c>
      <c r="S222" s="119">
        <v>11</v>
      </c>
      <c r="T222" s="119">
        <v>4</v>
      </c>
      <c r="U222" s="119">
        <v>1</v>
      </c>
      <c r="V222" s="119">
        <v>3</v>
      </c>
      <c r="W222" s="119">
        <v>7</v>
      </c>
      <c r="X222" s="119">
        <v>7</v>
      </c>
      <c r="Y222" s="119">
        <v>61</v>
      </c>
      <c r="Z222" s="119">
        <v>52</v>
      </c>
      <c r="AA222" s="119">
        <v>33</v>
      </c>
      <c r="AB222" s="119">
        <v>15</v>
      </c>
      <c r="AC222" s="119">
        <v>18</v>
      </c>
      <c r="AD222" s="119">
        <v>19</v>
      </c>
      <c r="AE222" s="119">
        <v>9</v>
      </c>
      <c r="AF222" s="128">
        <v>1</v>
      </c>
      <c r="AG222" s="128">
        <v>0.85245901639344257</v>
      </c>
      <c r="AH222" s="128">
        <v>0.54098360655737709</v>
      </c>
      <c r="AI222" s="128">
        <v>0.24590163934426229</v>
      </c>
      <c r="AJ222" s="128">
        <v>0.29508196721311475</v>
      </c>
      <c r="AK222" s="128">
        <v>0.31147540983606559</v>
      </c>
      <c r="AL222" s="128">
        <v>0.14754098360655737</v>
      </c>
      <c r="AM222" s="122">
        <v>4.6879999999999997</v>
      </c>
      <c r="AN222" s="122">
        <v>2.9019999999999997</v>
      </c>
      <c r="AO222" s="122">
        <v>1.841</v>
      </c>
      <c r="AP222" s="122">
        <v>0.54900000000000004</v>
      </c>
      <c r="AQ222" s="122">
        <v>1.292</v>
      </c>
      <c r="AR222" s="122">
        <v>1.0609999999999999</v>
      </c>
      <c r="AS222" s="122">
        <v>1.786</v>
      </c>
      <c r="AT222" s="128">
        <v>1</v>
      </c>
      <c r="AU222" s="128">
        <v>0.61902730375426618</v>
      </c>
      <c r="AV222" s="128">
        <v>0.39270477815699661</v>
      </c>
      <c r="AW222" s="128">
        <v>0.11710750853242323</v>
      </c>
      <c r="AX222" s="128">
        <v>0.27559726962457343</v>
      </c>
      <c r="AY222" s="128">
        <v>0.22632252559726962</v>
      </c>
      <c r="AZ222" s="128">
        <v>0.38097269624573382</v>
      </c>
      <c r="BA222" s="116">
        <v>76.852459016393439</v>
      </c>
      <c r="BB222" s="116">
        <v>55.807692307692299</v>
      </c>
      <c r="BC222" s="116">
        <v>55.787878787878789</v>
      </c>
      <c r="BD222" s="116">
        <v>36.6</v>
      </c>
      <c r="BE222" s="116">
        <v>71.777777777777771</v>
      </c>
      <c r="BF222" s="116">
        <v>55.842105263157897</v>
      </c>
      <c r="BG222" s="116">
        <v>198.44444444444446</v>
      </c>
    </row>
    <row r="223" spans="1:59" x14ac:dyDescent="0.45">
      <c r="A223" s="3" t="s">
        <v>217</v>
      </c>
      <c r="B223" s="3" t="s">
        <v>174</v>
      </c>
      <c r="C223" s="3" t="s">
        <v>434</v>
      </c>
      <c r="D223" s="114">
        <v>2.8333333333333335</v>
      </c>
      <c r="E223" s="114">
        <v>5.5</v>
      </c>
      <c r="F223" s="114">
        <v>6</v>
      </c>
      <c r="G223" s="114" t="s">
        <v>220</v>
      </c>
      <c r="H223" s="114">
        <v>6</v>
      </c>
      <c r="I223" s="114">
        <v>5</v>
      </c>
      <c r="J223" s="114">
        <v>1.5</v>
      </c>
      <c r="K223" s="117">
        <v>289.16666666666663</v>
      </c>
      <c r="L223" s="117">
        <v>253.5</v>
      </c>
      <c r="M223" s="117">
        <v>303</v>
      </c>
      <c r="N223" s="117" t="s">
        <v>220</v>
      </c>
      <c r="O223" s="117">
        <v>303</v>
      </c>
      <c r="P223" s="117">
        <v>204</v>
      </c>
      <c r="Q223" s="117">
        <v>307</v>
      </c>
      <c r="R223" s="120">
        <v>6</v>
      </c>
      <c r="S223" s="120">
        <v>2</v>
      </c>
      <c r="T223" s="120">
        <v>1</v>
      </c>
      <c r="U223" s="120">
        <v>0</v>
      </c>
      <c r="V223" s="120">
        <v>1</v>
      </c>
      <c r="W223" s="120">
        <v>1</v>
      </c>
      <c r="X223" s="120">
        <v>4</v>
      </c>
      <c r="Y223" s="120">
        <v>17</v>
      </c>
      <c r="Z223" s="120">
        <v>11</v>
      </c>
      <c r="AA223" s="120">
        <v>6</v>
      </c>
      <c r="AB223" s="120">
        <v>0</v>
      </c>
      <c r="AC223" s="120">
        <v>6</v>
      </c>
      <c r="AD223" s="120">
        <v>5</v>
      </c>
      <c r="AE223" s="120">
        <v>6</v>
      </c>
      <c r="AF223" s="129">
        <v>1</v>
      </c>
      <c r="AG223" s="129">
        <v>0.6470588235294118</v>
      </c>
      <c r="AH223" s="129">
        <v>0.35294117647058826</v>
      </c>
      <c r="AI223" s="129">
        <v>0</v>
      </c>
      <c r="AJ223" s="129">
        <v>0.35294117647058826</v>
      </c>
      <c r="AK223" s="129">
        <v>0.29411764705882354</v>
      </c>
      <c r="AL223" s="129">
        <v>0.35294117647058826</v>
      </c>
      <c r="AM223" s="123">
        <v>1.7349999999999999</v>
      </c>
      <c r="AN223" s="123">
        <v>0.50700000000000001</v>
      </c>
      <c r="AO223" s="123">
        <v>0.30299999999999999</v>
      </c>
      <c r="AP223" s="123">
        <v>0</v>
      </c>
      <c r="AQ223" s="123">
        <v>0.30299999999999999</v>
      </c>
      <c r="AR223" s="123">
        <v>0.20399999999999999</v>
      </c>
      <c r="AS223" s="123">
        <v>1.228</v>
      </c>
      <c r="AT223" s="129">
        <v>1</v>
      </c>
      <c r="AU223" s="129">
        <v>0.29221902017291068</v>
      </c>
      <c r="AV223" s="129">
        <v>0.17463976945244958</v>
      </c>
      <c r="AW223" s="129">
        <v>0</v>
      </c>
      <c r="AX223" s="129">
        <v>0.17463976945244958</v>
      </c>
      <c r="AY223" s="129">
        <v>0.11757925072046109</v>
      </c>
      <c r="AZ223" s="129">
        <v>0.70778097982708943</v>
      </c>
      <c r="BA223" s="117">
        <v>102.05882352941175</v>
      </c>
      <c r="BB223" s="117">
        <v>46.090909090909093</v>
      </c>
      <c r="BC223" s="117">
        <v>50.5</v>
      </c>
      <c r="BD223" s="117" t="s">
        <v>220</v>
      </c>
      <c r="BE223" s="117">
        <v>50.5</v>
      </c>
      <c r="BF223" s="117">
        <v>40.799999999999997</v>
      </c>
      <c r="BG223" s="117">
        <v>204.66666666666666</v>
      </c>
    </row>
    <row r="224" spans="1:59" x14ac:dyDescent="0.45">
      <c r="A224" s="3" t="s">
        <v>217</v>
      </c>
      <c r="B224" s="3" t="s">
        <v>174</v>
      </c>
      <c r="C224" s="3" t="s">
        <v>435</v>
      </c>
      <c r="D224" s="114">
        <v>2</v>
      </c>
      <c r="E224" s="114">
        <v>2</v>
      </c>
      <c r="F224" s="114" t="s">
        <v>220</v>
      </c>
      <c r="G224" s="114" t="s">
        <v>220</v>
      </c>
      <c r="H224" s="114" t="s">
        <v>220</v>
      </c>
      <c r="I224" s="114">
        <v>2</v>
      </c>
      <c r="J224" s="114" t="s">
        <v>220</v>
      </c>
      <c r="K224" s="117">
        <v>118</v>
      </c>
      <c r="L224" s="117">
        <v>118</v>
      </c>
      <c r="M224" s="117" t="s">
        <v>220</v>
      </c>
      <c r="N224" s="117" t="s">
        <v>220</v>
      </c>
      <c r="O224" s="117" t="s">
        <v>220</v>
      </c>
      <c r="P224" s="117">
        <v>118</v>
      </c>
      <c r="Q224" s="117" t="s">
        <v>220</v>
      </c>
      <c r="R224" s="120">
        <v>1</v>
      </c>
      <c r="S224" s="120">
        <v>1</v>
      </c>
      <c r="T224" s="120">
        <v>0</v>
      </c>
      <c r="U224" s="120">
        <v>0</v>
      </c>
      <c r="V224" s="120">
        <v>0</v>
      </c>
      <c r="W224" s="120">
        <v>1</v>
      </c>
      <c r="X224" s="120">
        <v>0</v>
      </c>
      <c r="Y224" s="120">
        <v>2</v>
      </c>
      <c r="Z224" s="120">
        <v>2</v>
      </c>
      <c r="AA224" s="120">
        <v>0</v>
      </c>
      <c r="AB224" s="120">
        <v>0</v>
      </c>
      <c r="AC224" s="120">
        <v>0</v>
      </c>
      <c r="AD224" s="120">
        <v>2</v>
      </c>
      <c r="AE224" s="120">
        <v>0</v>
      </c>
      <c r="AF224" s="129">
        <v>1</v>
      </c>
      <c r="AG224" s="129">
        <v>1</v>
      </c>
      <c r="AH224" s="129">
        <v>0</v>
      </c>
      <c r="AI224" s="129">
        <v>0</v>
      </c>
      <c r="AJ224" s="129">
        <v>0</v>
      </c>
      <c r="AK224" s="129">
        <v>1</v>
      </c>
      <c r="AL224" s="129">
        <v>0</v>
      </c>
      <c r="AM224" s="123">
        <v>0.11799999999999999</v>
      </c>
      <c r="AN224" s="123">
        <v>0.11799999999999999</v>
      </c>
      <c r="AO224" s="123">
        <v>0</v>
      </c>
      <c r="AP224" s="123">
        <v>0</v>
      </c>
      <c r="AQ224" s="123">
        <v>0</v>
      </c>
      <c r="AR224" s="123">
        <v>0.11799999999999999</v>
      </c>
      <c r="AS224" s="123">
        <v>0</v>
      </c>
      <c r="AT224" s="129">
        <v>1</v>
      </c>
      <c r="AU224" s="129">
        <v>1</v>
      </c>
      <c r="AV224" s="129">
        <v>0</v>
      </c>
      <c r="AW224" s="129">
        <v>0</v>
      </c>
      <c r="AX224" s="129">
        <v>0</v>
      </c>
      <c r="AY224" s="129">
        <v>1</v>
      </c>
      <c r="AZ224" s="129">
        <v>0</v>
      </c>
      <c r="BA224" s="117">
        <v>59</v>
      </c>
      <c r="BB224" s="117">
        <v>59</v>
      </c>
      <c r="BC224" s="117" t="s">
        <v>220</v>
      </c>
      <c r="BD224" s="117" t="s">
        <v>220</v>
      </c>
      <c r="BE224" s="117" t="s">
        <v>220</v>
      </c>
      <c r="BF224" s="117">
        <v>59</v>
      </c>
      <c r="BG224" s="117" t="s">
        <v>220</v>
      </c>
    </row>
    <row r="225" spans="1:59" x14ac:dyDescent="0.45">
      <c r="A225" s="3" t="s">
        <v>217</v>
      </c>
      <c r="B225" s="3" t="s">
        <v>174</v>
      </c>
      <c r="C225" s="3" t="s">
        <v>436</v>
      </c>
      <c r="D225" s="114">
        <v>5.2</v>
      </c>
      <c r="E225" s="114">
        <v>11.5</v>
      </c>
      <c r="F225" s="114">
        <v>11.5</v>
      </c>
      <c r="G225" s="114">
        <v>15</v>
      </c>
      <c r="H225" s="114">
        <v>8</v>
      </c>
      <c r="I225" s="114" t="s">
        <v>220</v>
      </c>
      <c r="J225" s="114">
        <v>1</v>
      </c>
      <c r="K225" s="117">
        <v>347.8</v>
      </c>
      <c r="L225" s="117">
        <v>590.5</v>
      </c>
      <c r="M225" s="117">
        <v>590.5</v>
      </c>
      <c r="N225" s="117">
        <v>549</v>
      </c>
      <c r="O225" s="117">
        <v>632</v>
      </c>
      <c r="P225" s="117" t="s">
        <v>220</v>
      </c>
      <c r="Q225" s="117">
        <v>186</v>
      </c>
      <c r="R225" s="120">
        <v>5</v>
      </c>
      <c r="S225" s="120">
        <v>2</v>
      </c>
      <c r="T225" s="120">
        <v>2</v>
      </c>
      <c r="U225" s="120">
        <v>1</v>
      </c>
      <c r="V225" s="120">
        <v>1</v>
      </c>
      <c r="W225" s="120">
        <v>0</v>
      </c>
      <c r="X225" s="120">
        <v>3</v>
      </c>
      <c r="Y225" s="120">
        <v>26</v>
      </c>
      <c r="Z225" s="120">
        <v>23</v>
      </c>
      <c r="AA225" s="120">
        <v>23</v>
      </c>
      <c r="AB225" s="120">
        <v>15</v>
      </c>
      <c r="AC225" s="120">
        <v>8</v>
      </c>
      <c r="AD225" s="120">
        <v>0</v>
      </c>
      <c r="AE225" s="120">
        <v>3</v>
      </c>
      <c r="AF225" s="129">
        <v>1</v>
      </c>
      <c r="AG225" s="129">
        <v>0.88461538461538458</v>
      </c>
      <c r="AH225" s="129">
        <v>0.88461538461538458</v>
      </c>
      <c r="AI225" s="129">
        <v>0.57692307692307687</v>
      </c>
      <c r="AJ225" s="129">
        <v>0.30769230769230771</v>
      </c>
      <c r="AK225" s="129">
        <v>0</v>
      </c>
      <c r="AL225" s="129">
        <v>0.11538461538461539</v>
      </c>
      <c r="AM225" s="123">
        <v>1.7390000000000001</v>
      </c>
      <c r="AN225" s="123">
        <v>1.181</v>
      </c>
      <c r="AO225" s="123">
        <v>1.181</v>
      </c>
      <c r="AP225" s="123">
        <v>0.54900000000000004</v>
      </c>
      <c r="AQ225" s="123">
        <v>0.63200000000000001</v>
      </c>
      <c r="AR225" s="123">
        <v>0</v>
      </c>
      <c r="AS225" s="123">
        <v>0.55800000000000005</v>
      </c>
      <c r="AT225" s="129">
        <v>1</v>
      </c>
      <c r="AU225" s="129">
        <v>0.6791259344450834</v>
      </c>
      <c r="AV225" s="129">
        <v>0.6791259344450834</v>
      </c>
      <c r="AW225" s="129">
        <v>0.31569867740080509</v>
      </c>
      <c r="AX225" s="129">
        <v>0.36342725704427831</v>
      </c>
      <c r="AY225" s="129">
        <v>0</v>
      </c>
      <c r="AZ225" s="129">
        <v>0.32087406555491665</v>
      </c>
      <c r="BA225" s="117">
        <v>66.884615384615387</v>
      </c>
      <c r="BB225" s="117">
        <v>51.347826086956523</v>
      </c>
      <c r="BC225" s="117">
        <v>51.347826086956523</v>
      </c>
      <c r="BD225" s="117">
        <v>36.6</v>
      </c>
      <c r="BE225" s="117">
        <v>79</v>
      </c>
      <c r="BF225" s="117" t="s">
        <v>220</v>
      </c>
      <c r="BG225" s="117">
        <v>186</v>
      </c>
    </row>
    <row r="226" spans="1:59" x14ac:dyDescent="0.45">
      <c r="A226" s="3" t="s">
        <v>217</v>
      </c>
      <c r="B226" s="3" t="s">
        <v>174</v>
      </c>
      <c r="C226" s="3" t="s">
        <v>437</v>
      </c>
      <c r="D226" s="114">
        <v>2</v>
      </c>
      <c r="E226" s="114">
        <v>2</v>
      </c>
      <c r="F226" s="114" t="s">
        <v>220</v>
      </c>
      <c r="G226" s="114" t="s">
        <v>220</v>
      </c>
      <c r="H226" s="114" t="s">
        <v>220</v>
      </c>
      <c r="I226" s="114">
        <v>2</v>
      </c>
      <c r="J226" s="114" t="s">
        <v>220</v>
      </c>
      <c r="K226" s="117">
        <v>113.5</v>
      </c>
      <c r="L226" s="117">
        <v>113.5</v>
      </c>
      <c r="M226" s="117" t="s">
        <v>220</v>
      </c>
      <c r="N226" s="117" t="s">
        <v>220</v>
      </c>
      <c r="O226" s="117" t="s">
        <v>220</v>
      </c>
      <c r="P226" s="117">
        <v>113.5</v>
      </c>
      <c r="Q226" s="117" t="s">
        <v>220</v>
      </c>
      <c r="R226" s="120">
        <v>2</v>
      </c>
      <c r="S226" s="120">
        <v>2</v>
      </c>
      <c r="T226" s="120">
        <v>0</v>
      </c>
      <c r="U226" s="120">
        <v>0</v>
      </c>
      <c r="V226" s="120">
        <v>0</v>
      </c>
      <c r="W226" s="120">
        <v>2</v>
      </c>
      <c r="X226" s="120">
        <v>0</v>
      </c>
      <c r="Y226" s="120">
        <v>4</v>
      </c>
      <c r="Z226" s="120">
        <v>4</v>
      </c>
      <c r="AA226" s="120">
        <v>0</v>
      </c>
      <c r="AB226" s="120">
        <v>0</v>
      </c>
      <c r="AC226" s="120">
        <v>0</v>
      </c>
      <c r="AD226" s="120">
        <v>4</v>
      </c>
      <c r="AE226" s="120">
        <v>0</v>
      </c>
      <c r="AF226" s="129">
        <v>1</v>
      </c>
      <c r="AG226" s="129">
        <v>1</v>
      </c>
      <c r="AH226" s="129">
        <v>0</v>
      </c>
      <c r="AI226" s="129">
        <v>0</v>
      </c>
      <c r="AJ226" s="129">
        <v>0</v>
      </c>
      <c r="AK226" s="129">
        <v>1</v>
      </c>
      <c r="AL226" s="129">
        <v>0</v>
      </c>
      <c r="AM226" s="123">
        <v>0.22700000000000001</v>
      </c>
      <c r="AN226" s="123">
        <v>0.22700000000000001</v>
      </c>
      <c r="AO226" s="123">
        <v>0</v>
      </c>
      <c r="AP226" s="123">
        <v>0</v>
      </c>
      <c r="AQ226" s="123">
        <v>0</v>
      </c>
      <c r="AR226" s="123">
        <v>0.22700000000000001</v>
      </c>
      <c r="AS226" s="123">
        <v>0</v>
      </c>
      <c r="AT226" s="129">
        <v>1</v>
      </c>
      <c r="AU226" s="129">
        <v>1</v>
      </c>
      <c r="AV226" s="129">
        <v>0</v>
      </c>
      <c r="AW226" s="129">
        <v>0</v>
      </c>
      <c r="AX226" s="129">
        <v>0</v>
      </c>
      <c r="AY226" s="129">
        <v>1</v>
      </c>
      <c r="AZ226" s="129">
        <v>0</v>
      </c>
      <c r="BA226" s="117">
        <v>56.75</v>
      </c>
      <c r="BB226" s="117">
        <v>56.75</v>
      </c>
      <c r="BC226" s="117" t="s">
        <v>220</v>
      </c>
      <c r="BD226" s="117" t="s">
        <v>220</v>
      </c>
      <c r="BE226" s="117" t="s">
        <v>220</v>
      </c>
      <c r="BF226" s="117">
        <v>56.75</v>
      </c>
      <c r="BG226" s="117" t="s">
        <v>220</v>
      </c>
    </row>
    <row r="227" spans="1:59" x14ac:dyDescent="0.45">
      <c r="A227" s="3" t="s">
        <v>217</v>
      </c>
      <c r="B227" s="3" t="s">
        <v>174</v>
      </c>
      <c r="C227" s="3" t="s">
        <v>438</v>
      </c>
      <c r="D227" s="114">
        <v>2.5</v>
      </c>
      <c r="E227" s="114">
        <v>2.5</v>
      </c>
      <c r="F227" s="114" t="s">
        <v>220</v>
      </c>
      <c r="G227" s="114" t="s">
        <v>220</v>
      </c>
      <c r="H227" s="114" t="s">
        <v>220</v>
      </c>
      <c r="I227" s="114">
        <v>2.5</v>
      </c>
      <c r="J227" s="114" t="s">
        <v>220</v>
      </c>
      <c r="K227" s="117">
        <v>222</v>
      </c>
      <c r="L227" s="117">
        <v>222</v>
      </c>
      <c r="M227" s="117" t="s">
        <v>220</v>
      </c>
      <c r="N227" s="117" t="s">
        <v>220</v>
      </c>
      <c r="O227" s="117" t="s">
        <v>220</v>
      </c>
      <c r="P227" s="117">
        <v>222</v>
      </c>
      <c r="Q227" s="117" t="s">
        <v>220</v>
      </c>
      <c r="R227" s="120">
        <v>2</v>
      </c>
      <c r="S227" s="120">
        <v>2</v>
      </c>
      <c r="T227" s="120">
        <v>0</v>
      </c>
      <c r="U227" s="120">
        <v>0</v>
      </c>
      <c r="V227" s="120">
        <v>0</v>
      </c>
      <c r="W227" s="120">
        <v>2</v>
      </c>
      <c r="X227" s="120">
        <v>0</v>
      </c>
      <c r="Y227" s="120">
        <v>5</v>
      </c>
      <c r="Z227" s="120">
        <v>5</v>
      </c>
      <c r="AA227" s="120">
        <v>0</v>
      </c>
      <c r="AB227" s="120">
        <v>0</v>
      </c>
      <c r="AC227" s="120">
        <v>0</v>
      </c>
      <c r="AD227" s="120">
        <v>5</v>
      </c>
      <c r="AE227" s="120">
        <v>0</v>
      </c>
      <c r="AF227" s="129">
        <v>1</v>
      </c>
      <c r="AG227" s="129">
        <v>1</v>
      </c>
      <c r="AH227" s="129">
        <v>0</v>
      </c>
      <c r="AI227" s="129">
        <v>0</v>
      </c>
      <c r="AJ227" s="129">
        <v>0</v>
      </c>
      <c r="AK227" s="129">
        <v>1</v>
      </c>
      <c r="AL227" s="129">
        <v>0</v>
      </c>
      <c r="AM227" s="123">
        <v>0.44400000000000001</v>
      </c>
      <c r="AN227" s="123">
        <v>0.44400000000000001</v>
      </c>
      <c r="AO227" s="123">
        <v>0</v>
      </c>
      <c r="AP227" s="123">
        <v>0</v>
      </c>
      <c r="AQ227" s="123">
        <v>0</v>
      </c>
      <c r="AR227" s="123">
        <v>0.44400000000000001</v>
      </c>
      <c r="AS227" s="123">
        <v>0</v>
      </c>
      <c r="AT227" s="129">
        <v>1</v>
      </c>
      <c r="AU227" s="129">
        <v>1</v>
      </c>
      <c r="AV227" s="129">
        <v>0</v>
      </c>
      <c r="AW227" s="129">
        <v>0</v>
      </c>
      <c r="AX227" s="129">
        <v>0</v>
      </c>
      <c r="AY227" s="129">
        <v>1</v>
      </c>
      <c r="AZ227" s="129">
        <v>0</v>
      </c>
      <c r="BA227" s="117">
        <v>88.8</v>
      </c>
      <c r="BB227" s="117">
        <v>88.8</v>
      </c>
      <c r="BC227" s="117" t="s">
        <v>220</v>
      </c>
      <c r="BD227" s="117" t="s">
        <v>220</v>
      </c>
      <c r="BE227" s="117" t="s">
        <v>220</v>
      </c>
      <c r="BF227" s="117">
        <v>88.8</v>
      </c>
      <c r="BG227" s="117" t="s">
        <v>220</v>
      </c>
    </row>
    <row r="228" spans="1:59" x14ac:dyDescent="0.45">
      <c r="A228" s="3" t="s">
        <v>217</v>
      </c>
      <c r="B228" s="3" t="s">
        <v>174</v>
      </c>
      <c r="C228" s="3" t="s">
        <v>439</v>
      </c>
      <c r="D228" s="114">
        <v>4</v>
      </c>
      <c r="E228" s="114">
        <v>4</v>
      </c>
      <c r="F228" s="114">
        <v>4</v>
      </c>
      <c r="G228" s="114" t="s">
        <v>220</v>
      </c>
      <c r="H228" s="114">
        <v>4</v>
      </c>
      <c r="I228" s="114" t="s">
        <v>220</v>
      </c>
      <c r="J228" s="114" t="s">
        <v>220</v>
      </c>
      <c r="K228" s="117">
        <v>357</v>
      </c>
      <c r="L228" s="117">
        <v>357</v>
      </c>
      <c r="M228" s="117">
        <v>357</v>
      </c>
      <c r="N228" s="117" t="s">
        <v>220</v>
      </c>
      <c r="O228" s="117">
        <v>357</v>
      </c>
      <c r="P228" s="117" t="s">
        <v>220</v>
      </c>
      <c r="Q228" s="117" t="s">
        <v>220</v>
      </c>
      <c r="R228" s="120">
        <v>1</v>
      </c>
      <c r="S228" s="120">
        <v>1</v>
      </c>
      <c r="T228" s="120">
        <v>1</v>
      </c>
      <c r="U228" s="120">
        <v>0</v>
      </c>
      <c r="V228" s="120">
        <v>1</v>
      </c>
      <c r="W228" s="120">
        <v>0</v>
      </c>
      <c r="X228" s="120">
        <v>0</v>
      </c>
      <c r="Y228" s="120">
        <v>4</v>
      </c>
      <c r="Z228" s="120">
        <v>4</v>
      </c>
      <c r="AA228" s="120">
        <v>4</v>
      </c>
      <c r="AB228" s="120">
        <v>0</v>
      </c>
      <c r="AC228" s="120">
        <v>4</v>
      </c>
      <c r="AD228" s="120">
        <v>0</v>
      </c>
      <c r="AE228" s="120">
        <v>0</v>
      </c>
      <c r="AF228" s="129">
        <v>1</v>
      </c>
      <c r="AG228" s="129">
        <v>1</v>
      </c>
      <c r="AH228" s="129">
        <v>1</v>
      </c>
      <c r="AI228" s="129">
        <v>0</v>
      </c>
      <c r="AJ228" s="129">
        <v>1</v>
      </c>
      <c r="AK228" s="129">
        <v>0</v>
      </c>
      <c r="AL228" s="129">
        <v>0</v>
      </c>
      <c r="AM228" s="123">
        <v>0.35699999999999998</v>
      </c>
      <c r="AN228" s="123">
        <v>0.35699999999999998</v>
      </c>
      <c r="AO228" s="123">
        <v>0.35699999999999998</v>
      </c>
      <c r="AP228" s="123">
        <v>0</v>
      </c>
      <c r="AQ228" s="123">
        <v>0.35699999999999998</v>
      </c>
      <c r="AR228" s="123">
        <v>0</v>
      </c>
      <c r="AS228" s="123">
        <v>0</v>
      </c>
      <c r="AT228" s="129">
        <v>1</v>
      </c>
      <c r="AU228" s="129">
        <v>1</v>
      </c>
      <c r="AV228" s="129">
        <v>1</v>
      </c>
      <c r="AW228" s="129">
        <v>0</v>
      </c>
      <c r="AX228" s="129">
        <v>1</v>
      </c>
      <c r="AY228" s="129">
        <v>0</v>
      </c>
      <c r="AZ228" s="129">
        <v>0</v>
      </c>
      <c r="BA228" s="117">
        <v>89.25</v>
      </c>
      <c r="BB228" s="117">
        <v>89.25</v>
      </c>
      <c r="BC228" s="117">
        <v>89.25</v>
      </c>
      <c r="BD228" s="117" t="s">
        <v>220</v>
      </c>
      <c r="BE228" s="117">
        <v>89.25</v>
      </c>
      <c r="BF228" s="117" t="s">
        <v>220</v>
      </c>
      <c r="BG228" s="117" t="s">
        <v>220</v>
      </c>
    </row>
    <row r="229" spans="1:59" x14ac:dyDescent="0.45">
      <c r="A229" s="3" t="s">
        <v>217</v>
      </c>
      <c r="B229" s="3" t="s">
        <v>174</v>
      </c>
      <c r="C229" s="3" t="s">
        <v>440</v>
      </c>
      <c r="D229" s="114">
        <v>3</v>
      </c>
      <c r="E229" s="114">
        <v>3</v>
      </c>
      <c r="F229" s="114" t="s">
        <v>220</v>
      </c>
      <c r="G229" s="114" t="s">
        <v>220</v>
      </c>
      <c r="H229" s="114" t="s">
        <v>220</v>
      </c>
      <c r="I229" s="114">
        <v>3</v>
      </c>
      <c r="J229" s="114" t="s">
        <v>220</v>
      </c>
      <c r="K229" s="117">
        <v>68</v>
      </c>
      <c r="L229" s="117">
        <v>68</v>
      </c>
      <c r="M229" s="117" t="s">
        <v>220</v>
      </c>
      <c r="N229" s="117" t="s">
        <v>220</v>
      </c>
      <c r="O229" s="117" t="s">
        <v>220</v>
      </c>
      <c r="P229" s="117">
        <v>68</v>
      </c>
      <c r="Q229" s="117" t="s">
        <v>220</v>
      </c>
      <c r="R229" s="120">
        <v>1</v>
      </c>
      <c r="S229" s="120">
        <v>1</v>
      </c>
      <c r="T229" s="120">
        <v>0</v>
      </c>
      <c r="U229" s="120">
        <v>0</v>
      </c>
      <c r="V229" s="120">
        <v>0</v>
      </c>
      <c r="W229" s="120">
        <v>1</v>
      </c>
      <c r="X229" s="120">
        <v>0</v>
      </c>
      <c r="Y229" s="120">
        <v>3</v>
      </c>
      <c r="Z229" s="120">
        <v>3</v>
      </c>
      <c r="AA229" s="120">
        <v>0</v>
      </c>
      <c r="AB229" s="120">
        <v>0</v>
      </c>
      <c r="AC229" s="120">
        <v>0</v>
      </c>
      <c r="AD229" s="120">
        <v>3</v>
      </c>
      <c r="AE229" s="120">
        <v>0</v>
      </c>
      <c r="AF229" s="129">
        <v>1</v>
      </c>
      <c r="AG229" s="129">
        <v>1</v>
      </c>
      <c r="AH229" s="129">
        <v>0</v>
      </c>
      <c r="AI229" s="129">
        <v>0</v>
      </c>
      <c r="AJ229" s="129">
        <v>0</v>
      </c>
      <c r="AK229" s="129">
        <v>1</v>
      </c>
      <c r="AL229" s="129">
        <v>0</v>
      </c>
      <c r="AM229" s="123">
        <v>6.8000000000000005E-2</v>
      </c>
      <c r="AN229" s="123">
        <v>6.8000000000000005E-2</v>
      </c>
      <c r="AO229" s="123">
        <v>0</v>
      </c>
      <c r="AP229" s="123">
        <v>0</v>
      </c>
      <c r="AQ229" s="123">
        <v>0</v>
      </c>
      <c r="AR229" s="123">
        <v>6.8000000000000005E-2</v>
      </c>
      <c r="AS229" s="123">
        <v>0</v>
      </c>
      <c r="AT229" s="129">
        <v>1</v>
      </c>
      <c r="AU229" s="129">
        <v>1</v>
      </c>
      <c r="AV229" s="129">
        <v>0</v>
      </c>
      <c r="AW229" s="129">
        <v>0</v>
      </c>
      <c r="AX229" s="129">
        <v>0</v>
      </c>
      <c r="AY229" s="129">
        <v>1</v>
      </c>
      <c r="AZ229" s="129">
        <v>0</v>
      </c>
      <c r="BA229" s="117">
        <v>22.666666666666668</v>
      </c>
      <c r="BB229" s="117">
        <v>22.666666666666668</v>
      </c>
      <c r="BC229" s="117" t="s">
        <v>220</v>
      </c>
      <c r="BD229" s="117" t="s">
        <v>220</v>
      </c>
      <c r="BE229" s="117" t="s">
        <v>220</v>
      </c>
      <c r="BF229" s="117">
        <v>22.666666666666668</v>
      </c>
      <c r="BG229" s="117" t="s">
        <v>220</v>
      </c>
    </row>
    <row r="230" spans="1:59" x14ac:dyDescent="0.45">
      <c r="A230" s="2" t="s">
        <v>215</v>
      </c>
      <c r="B230" s="2" t="s">
        <v>175</v>
      </c>
      <c r="C230" s="2" t="s">
        <v>441</v>
      </c>
      <c r="D230" s="113">
        <v>5.2647058823529411</v>
      </c>
      <c r="E230" s="113">
        <v>7.6470588235294121</v>
      </c>
      <c r="F230" s="113">
        <v>12.5</v>
      </c>
      <c r="G230" s="113">
        <v>14</v>
      </c>
      <c r="H230" s="113">
        <v>11.75</v>
      </c>
      <c r="I230" s="113">
        <v>5</v>
      </c>
      <c r="J230" s="113">
        <v>2.8823529411764706</v>
      </c>
      <c r="K230" s="116">
        <v>388.50000000000006</v>
      </c>
      <c r="L230" s="116">
        <v>387.64705882352939</v>
      </c>
      <c r="M230" s="116">
        <v>362.33333333333331</v>
      </c>
      <c r="N230" s="116">
        <v>609.49999999999989</v>
      </c>
      <c r="O230" s="116">
        <v>238.74999999999997</v>
      </c>
      <c r="P230" s="116">
        <v>401.45454545454544</v>
      </c>
      <c r="Q230" s="116">
        <v>389.35294117647067</v>
      </c>
      <c r="R230" s="119">
        <v>34</v>
      </c>
      <c r="S230" s="119">
        <v>17</v>
      </c>
      <c r="T230" s="119">
        <v>6</v>
      </c>
      <c r="U230" s="119">
        <v>2</v>
      </c>
      <c r="V230" s="119">
        <v>4</v>
      </c>
      <c r="W230" s="119">
        <v>11</v>
      </c>
      <c r="X230" s="119">
        <v>17</v>
      </c>
      <c r="Y230" s="119">
        <v>179</v>
      </c>
      <c r="Z230" s="119">
        <v>130</v>
      </c>
      <c r="AA230" s="119">
        <v>75</v>
      </c>
      <c r="AB230" s="119">
        <v>28</v>
      </c>
      <c r="AC230" s="119">
        <v>47</v>
      </c>
      <c r="AD230" s="119">
        <v>55</v>
      </c>
      <c r="AE230" s="119">
        <v>49</v>
      </c>
      <c r="AF230" s="128">
        <v>1</v>
      </c>
      <c r="AG230" s="128">
        <v>0.72625698324022347</v>
      </c>
      <c r="AH230" s="128">
        <v>0.41899441340782123</v>
      </c>
      <c r="AI230" s="128">
        <v>0.15642458100558659</v>
      </c>
      <c r="AJ230" s="128">
        <v>0.26256983240223464</v>
      </c>
      <c r="AK230" s="128">
        <v>0.30726256983240224</v>
      </c>
      <c r="AL230" s="128">
        <v>0.27374301675977653</v>
      </c>
      <c r="AM230" s="122">
        <v>13.209000000000001</v>
      </c>
      <c r="AN230" s="122">
        <v>6.59</v>
      </c>
      <c r="AO230" s="122">
        <v>2.1739999999999999</v>
      </c>
      <c r="AP230" s="122">
        <v>1.2189999999999999</v>
      </c>
      <c r="AQ230" s="122">
        <v>0.95499999999999985</v>
      </c>
      <c r="AR230" s="122">
        <v>4.4160000000000004</v>
      </c>
      <c r="AS230" s="122">
        <v>6.6190000000000007</v>
      </c>
      <c r="AT230" s="128">
        <v>1</v>
      </c>
      <c r="AU230" s="128">
        <v>0.49890226360814588</v>
      </c>
      <c r="AV230" s="128">
        <v>0.16458475282004692</v>
      </c>
      <c r="AW230" s="128">
        <v>9.2285562873798146E-2</v>
      </c>
      <c r="AX230" s="128">
        <v>7.2299189946248746E-2</v>
      </c>
      <c r="AY230" s="128">
        <v>0.33431751078809901</v>
      </c>
      <c r="AZ230" s="128">
        <v>0.50109773639185407</v>
      </c>
      <c r="BA230" s="116">
        <v>73.793296089385478</v>
      </c>
      <c r="BB230" s="116">
        <v>50.692307692307693</v>
      </c>
      <c r="BC230" s="116">
        <v>28.986666666666668</v>
      </c>
      <c r="BD230" s="116">
        <v>43.535714285714278</v>
      </c>
      <c r="BE230" s="116">
        <v>20.319148936170212</v>
      </c>
      <c r="BF230" s="116">
        <v>80.290909090909096</v>
      </c>
      <c r="BG230" s="116">
        <v>135.08163265306123</v>
      </c>
    </row>
    <row r="231" spans="1:59" x14ac:dyDescent="0.45">
      <c r="A231" s="3" t="s">
        <v>217</v>
      </c>
      <c r="B231" s="3" t="s">
        <v>175</v>
      </c>
      <c r="C231" s="3" t="s">
        <v>442</v>
      </c>
      <c r="D231" s="114">
        <v>5.4444444444444446</v>
      </c>
      <c r="E231" s="114">
        <v>7.5555555555555554</v>
      </c>
      <c r="F231" s="114">
        <v>12.666666666666666</v>
      </c>
      <c r="G231" s="114">
        <v>10</v>
      </c>
      <c r="H231" s="114">
        <v>14</v>
      </c>
      <c r="I231" s="114">
        <v>5</v>
      </c>
      <c r="J231" s="114">
        <v>3.3333333333333335</v>
      </c>
      <c r="K231" s="117">
        <v>380.22222222222223</v>
      </c>
      <c r="L231" s="117">
        <v>289.88888888888891</v>
      </c>
      <c r="M231" s="117">
        <v>305.66666666666663</v>
      </c>
      <c r="N231" s="117">
        <v>348</v>
      </c>
      <c r="O231" s="117">
        <v>284.5</v>
      </c>
      <c r="P231" s="117">
        <v>282</v>
      </c>
      <c r="Q231" s="117">
        <v>470.55555555555554</v>
      </c>
      <c r="R231" s="120">
        <v>18</v>
      </c>
      <c r="S231" s="120">
        <v>9</v>
      </c>
      <c r="T231" s="120">
        <v>3</v>
      </c>
      <c r="U231" s="120">
        <v>1</v>
      </c>
      <c r="V231" s="120">
        <v>2</v>
      </c>
      <c r="W231" s="120">
        <v>6</v>
      </c>
      <c r="X231" s="120">
        <v>9</v>
      </c>
      <c r="Y231" s="120">
        <v>98</v>
      </c>
      <c r="Z231" s="120">
        <v>68</v>
      </c>
      <c r="AA231" s="120">
        <v>38</v>
      </c>
      <c r="AB231" s="120">
        <v>10</v>
      </c>
      <c r="AC231" s="120">
        <v>28</v>
      </c>
      <c r="AD231" s="120">
        <v>30</v>
      </c>
      <c r="AE231" s="120">
        <v>30</v>
      </c>
      <c r="AF231" s="129">
        <v>1</v>
      </c>
      <c r="AG231" s="129">
        <v>0.69387755102040816</v>
      </c>
      <c r="AH231" s="129">
        <v>0.38775510204081631</v>
      </c>
      <c r="AI231" s="129">
        <v>0.10204081632653061</v>
      </c>
      <c r="AJ231" s="129">
        <v>0.2857142857142857</v>
      </c>
      <c r="AK231" s="129">
        <v>0.30612244897959184</v>
      </c>
      <c r="AL231" s="129">
        <v>0.30612244897959184</v>
      </c>
      <c r="AM231" s="123">
        <v>6.8440000000000003</v>
      </c>
      <c r="AN231" s="123">
        <v>2.609</v>
      </c>
      <c r="AO231" s="123">
        <v>0.91699999999999993</v>
      </c>
      <c r="AP231" s="123">
        <v>0.34799999999999998</v>
      </c>
      <c r="AQ231" s="123">
        <v>0.56899999999999995</v>
      </c>
      <c r="AR231" s="123">
        <v>1.6919999999999999</v>
      </c>
      <c r="AS231" s="123">
        <v>4.2350000000000003</v>
      </c>
      <c r="AT231" s="129">
        <v>1</v>
      </c>
      <c r="AU231" s="129">
        <v>0.38120981881940386</v>
      </c>
      <c r="AV231" s="129">
        <v>0.13398597311513732</v>
      </c>
      <c r="AW231" s="129">
        <v>5.084745762711864E-2</v>
      </c>
      <c r="AX231" s="129">
        <v>8.3138515488018691E-2</v>
      </c>
      <c r="AY231" s="129">
        <v>0.2472238457042665</v>
      </c>
      <c r="AZ231" s="129">
        <v>0.61879018118059614</v>
      </c>
      <c r="BA231" s="117">
        <v>69.836734693877546</v>
      </c>
      <c r="BB231" s="117">
        <v>38.367647058823529</v>
      </c>
      <c r="BC231" s="117">
        <v>24.131578947368418</v>
      </c>
      <c r="BD231" s="117">
        <v>34.799999999999997</v>
      </c>
      <c r="BE231" s="117">
        <v>20.321428571428573</v>
      </c>
      <c r="BF231" s="117">
        <v>56.4</v>
      </c>
      <c r="BG231" s="117">
        <v>141.16666666666666</v>
      </c>
    </row>
    <row r="232" spans="1:59" x14ac:dyDescent="0.45">
      <c r="A232" s="3" t="s">
        <v>217</v>
      </c>
      <c r="B232" s="3" t="s">
        <v>175</v>
      </c>
      <c r="C232" s="3" t="s">
        <v>443</v>
      </c>
      <c r="D232" s="114">
        <v>6.4</v>
      </c>
      <c r="E232" s="114">
        <v>8.8333333333333339</v>
      </c>
      <c r="F232" s="114">
        <v>15.5</v>
      </c>
      <c r="G232" s="114">
        <v>18</v>
      </c>
      <c r="H232" s="114">
        <v>13</v>
      </c>
      <c r="I232" s="114">
        <v>5.5</v>
      </c>
      <c r="J232" s="114">
        <v>2.75</v>
      </c>
      <c r="K232" s="117">
        <v>486.6</v>
      </c>
      <c r="L232" s="117">
        <v>605.33333333333326</v>
      </c>
      <c r="M232" s="117">
        <v>535.5</v>
      </c>
      <c r="N232" s="117">
        <v>871</v>
      </c>
      <c r="O232" s="117">
        <v>200</v>
      </c>
      <c r="P232" s="117">
        <v>640.25</v>
      </c>
      <c r="Q232" s="117">
        <v>308.5</v>
      </c>
      <c r="R232" s="120">
        <v>10</v>
      </c>
      <c r="S232" s="120">
        <v>6</v>
      </c>
      <c r="T232" s="120">
        <v>2</v>
      </c>
      <c r="U232" s="120">
        <v>1</v>
      </c>
      <c r="V232" s="120">
        <v>1</v>
      </c>
      <c r="W232" s="120">
        <v>4</v>
      </c>
      <c r="X232" s="120">
        <v>4</v>
      </c>
      <c r="Y232" s="120">
        <v>64</v>
      </c>
      <c r="Z232" s="120">
        <v>53</v>
      </c>
      <c r="AA232" s="120">
        <v>31</v>
      </c>
      <c r="AB232" s="120">
        <v>18</v>
      </c>
      <c r="AC232" s="120">
        <v>13</v>
      </c>
      <c r="AD232" s="120">
        <v>22</v>
      </c>
      <c r="AE232" s="120">
        <v>11</v>
      </c>
      <c r="AF232" s="129">
        <v>1</v>
      </c>
      <c r="AG232" s="129">
        <v>0.828125</v>
      </c>
      <c r="AH232" s="129">
        <v>0.484375</v>
      </c>
      <c r="AI232" s="129">
        <v>0.28125</v>
      </c>
      <c r="AJ232" s="129">
        <v>0.203125</v>
      </c>
      <c r="AK232" s="129">
        <v>0.34375</v>
      </c>
      <c r="AL232" s="129">
        <v>0.171875</v>
      </c>
      <c r="AM232" s="123">
        <v>4.8659999999999997</v>
      </c>
      <c r="AN232" s="123">
        <v>3.6319999999999997</v>
      </c>
      <c r="AO232" s="123">
        <v>1.071</v>
      </c>
      <c r="AP232" s="123">
        <v>0.871</v>
      </c>
      <c r="AQ232" s="123">
        <v>0.2</v>
      </c>
      <c r="AR232" s="123">
        <v>2.5609999999999999</v>
      </c>
      <c r="AS232" s="123">
        <v>1.234</v>
      </c>
      <c r="AT232" s="129">
        <v>1</v>
      </c>
      <c r="AU232" s="129">
        <v>0.74640361693382651</v>
      </c>
      <c r="AV232" s="129">
        <v>0.22009864364981505</v>
      </c>
      <c r="AW232" s="129">
        <v>0.17899712289354708</v>
      </c>
      <c r="AX232" s="129">
        <v>4.1101520756267988E-2</v>
      </c>
      <c r="AY232" s="129">
        <v>0.52630497328401149</v>
      </c>
      <c r="AZ232" s="129">
        <v>0.25359638306617344</v>
      </c>
      <c r="BA232" s="117">
        <v>76.03125</v>
      </c>
      <c r="BB232" s="117">
        <v>68.528301886792448</v>
      </c>
      <c r="BC232" s="117">
        <v>34.548387096774192</v>
      </c>
      <c r="BD232" s="117">
        <v>48.388888888888886</v>
      </c>
      <c r="BE232" s="117">
        <v>15.384615384615385</v>
      </c>
      <c r="BF232" s="117">
        <v>116.40909090909091</v>
      </c>
      <c r="BG232" s="117">
        <v>112.18181818181819</v>
      </c>
    </row>
    <row r="233" spans="1:59" x14ac:dyDescent="0.45">
      <c r="A233" s="3" t="s">
        <v>217</v>
      </c>
      <c r="B233" s="3" t="s">
        <v>175</v>
      </c>
      <c r="C233" s="3" t="s">
        <v>444</v>
      </c>
      <c r="D233" s="114">
        <v>2</v>
      </c>
      <c r="E233" s="114" t="s">
        <v>220</v>
      </c>
      <c r="F233" s="114" t="s">
        <v>220</v>
      </c>
      <c r="G233" s="114" t="s">
        <v>220</v>
      </c>
      <c r="H233" s="114" t="s">
        <v>220</v>
      </c>
      <c r="I233" s="114" t="s">
        <v>220</v>
      </c>
      <c r="J233" s="114">
        <v>2</v>
      </c>
      <c r="K233" s="117">
        <v>51</v>
      </c>
      <c r="L233" s="117" t="s">
        <v>220</v>
      </c>
      <c r="M233" s="117" t="s">
        <v>220</v>
      </c>
      <c r="N233" s="117" t="s">
        <v>220</v>
      </c>
      <c r="O233" s="117" t="s">
        <v>220</v>
      </c>
      <c r="P233" s="117" t="s">
        <v>220</v>
      </c>
      <c r="Q233" s="117">
        <v>51</v>
      </c>
      <c r="R233" s="120">
        <v>1</v>
      </c>
      <c r="S233" s="120">
        <v>0</v>
      </c>
      <c r="T233" s="120">
        <v>0</v>
      </c>
      <c r="U233" s="120">
        <v>0</v>
      </c>
      <c r="V233" s="120">
        <v>0</v>
      </c>
      <c r="W233" s="120">
        <v>0</v>
      </c>
      <c r="X233" s="120">
        <v>1</v>
      </c>
      <c r="Y233" s="120">
        <v>2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2</v>
      </c>
      <c r="AF233" s="129">
        <v>1</v>
      </c>
      <c r="AG233" s="129">
        <v>0</v>
      </c>
      <c r="AH233" s="129">
        <v>0</v>
      </c>
      <c r="AI233" s="129">
        <v>0</v>
      </c>
      <c r="AJ233" s="129">
        <v>0</v>
      </c>
      <c r="AK233" s="129">
        <v>0</v>
      </c>
      <c r="AL233" s="129">
        <v>1</v>
      </c>
      <c r="AM233" s="123">
        <v>5.0999999999999997E-2</v>
      </c>
      <c r="AN233" s="123">
        <v>0</v>
      </c>
      <c r="AO233" s="123">
        <v>0</v>
      </c>
      <c r="AP233" s="123">
        <v>0</v>
      </c>
      <c r="AQ233" s="123">
        <v>0</v>
      </c>
      <c r="AR233" s="123">
        <v>0</v>
      </c>
      <c r="AS233" s="123">
        <v>5.0999999999999997E-2</v>
      </c>
      <c r="AT233" s="129">
        <v>1</v>
      </c>
      <c r="AU233" s="129">
        <v>0</v>
      </c>
      <c r="AV233" s="129">
        <v>0</v>
      </c>
      <c r="AW233" s="129">
        <v>0</v>
      </c>
      <c r="AX233" s="129">
        <v>0</v>
      </c>
      <c r="AY233" s="129">
        <v>0</v>
      </c>
      <c r="AZ233" s="129">
        <v>1</v>
      </c>
      <c r="BA233" s="117">
        <v>25.5</v>
      </c>
      <c r="BB233" s="117" t="s">
        <v>220</v>
      </c>
      <c r="BC233" s="117" t="s">
        <v>220</v>
      </c>
      <c r="BD233" s="117" t="s">
        <v>220</v>
      </c>
      <c r="BE233" s="117" t="s">
        <v>220</v>
      </c>
      <c r="BF233" s="117" t="s">
        <v>220</v>
      </c>
      <c r="BG233" s="117">
        <v>25.5</v>
      </c>
    </row>
    <row r="234" spans="1:59" x14ac:dyDescent="0.45">
      <c r="A234" s="3" t="s">
        <v>217</v>
      </c>
      <c r="B234" s="3" t="s">
        <v>175</v>
      </c>
      <c r="C234" s="3" t="s">
        <v>445</v>
      </c>
      <c r="D234" s="114">
        <v>3</v>
      </c>
      <c r="E234" s="114">
        <v>3</v>
      </c>
      <c r="F234" s="114" t="s">
        <v>220</v>
      </c>
      <c r="G234" s="114" t="s">
        <v>220</v>
      </c>
      <c r="H234" s="114" t="s">
        <v>220</v>
      </c>
      <c r="I234" s="114">
        <v>3</v>
      </c>
      <c r="J234" s="114" t="s">
        <v>220</v>
      </c>
      <c r="K234" s="117">
        <v>163</v>
      </c>
      <c r="L234" s="117">
        <v>163</v>
      </c>
      <c r="M234" s="117" t="s">
        <v>220</v>
      </c>
      <c r="N234" s="117" t="s">
        <v>220</v>
      </c>
      <c r="O234" s="117" t="s">
        <v>220</v>
      </c>
      <c r="P234" s="117">
        <v>163</v>
      </c>
      <c r="Q234" s="117" t="s">
        <v>220</v>
      </c>
      <c r="R234" s="120">
        <v>1</v>
      </c>
      <c r="S234" s="120">
        <v>1</v>
      </c>
      <c r="T234" s="120">
        <v>0</v>
      </c>
      <c r="U234" s="120">
        <v>0</v>
      </c>
      <c r="V234" s="120">
        <v>0</v>
      </c>
      <c r="W234" s="120">
        <v>1</v>
      </c>
      <c r="X234" s="120">
        <v>0</v>
      </c>
      <c r="Y234" s="120">
        <v>3</v>
      </c>
      <c r="Z234" s="120">
        <v>3</v>
      </c>
      <c r="AA234" s="120">
        <v>0</v>
      </c>
      <c r="AB234" s="120">
        <v>0</v>
      </c>
      <c r="AC234" s="120">
        <v>0</v>
      </c>
      <c r="AD234" s="120">
        <v>3</v>
      </c>
      <c r="AE234" s="120">
        <v>0</v>
      </c>
      <c r="AF234" s="129">
        <v>1</v>
      </c>
      <c r="AG234" s="129">
        <v>1</v>
      </c>
      <c r="AH234" s="129">
        <v>0</v>
      </c>
      <c r="AI234" s="129">
        <v>0</v>
      </c>
      <c r="AJ234" s="129">
        <v>0</v>
      </c>
      <c r="AK234" s="129">
        <v>1</v>
      </c>
      <c r="AL234" s="129">
        <v>0</v>
      </c>
      <c r="AM234" s="123">
        <v>0.16300000000000001</v>
      </c>
      <c r="AN234" s="123">
        <v>0.16300000000000001</v>
      </c>
      <c r="AO234" s="123">
        <v>0</v>
      </c>
      <c r="AP234" s="123">
        <v>0</v>
      </c>
      <c r="AQ234" s="123">
        <v>0</v>
      </c>
      <c r="AR234" s="123">
        <v>0.16300000000000001</v>
      </c>
      <c r="AS234" s="123">
        <v>0</v>
      </c>
      <c r="AT234" s="129">
        <v>1</v>
      </c>
      <c r="AU234" s="129">
        <v>1</v>
      </c>
      <c r="AV234" s="129">
        <v>0</v>
      </c>
      <c r="AW234" s="129">
        <v>0</v>
      </c>
      <c r="AX234" s="129">
        <v>0</v>
      </c>
      <c r="AY234" s="129">
        <v>1</v>
      </c>
      <c r="AZ234" s="129">
        <v>0</v>
      </c>
      <c r="BA234" s="117">
        <v>54.333333333333336</v>
      </c>
      <c r="BB234" s="117">
        <v>54.333333333333336</v>
      </c>
      <c r="BC234" s="117" t="s">
        <v>220</v>
      </c>
      <c r="BD234" s="117" t="s">
        <v>220</v>
      </c>
      <c r="BE234" s="117" t="s">
        <v>220</v>
      </c>
      <c r="BF234" s="117">
        <v>54.333333333333336</v>
      </c>
      <c r="BG234" s="117" t="s">
        <v>220</v>
      </c>
    </row>
    <row r="235" spans="1:59" x14ac:dyDescent="0.45">
      <c r="A235" s="3" t="s">
        <v>217</v>
      </c>
      <c r="B235" s="3" t="s">
        <v>175</v>
      </c>
      <c r="C235" s="3" t="s">
        <v>446</v>
      </c>
      <c r="D235" s="114">
        <v>3</v>
      </c>
      <c r="E235" s="114">
        <v>6</v>
      </c>
      <c r="F235" s="114">
        <v>6</v>
      </c>
      <c r="G235" s="114" t="s">
        <v>220</v>
      </c>
      <c r="H235" s="114">
        <v>6</v>
      </c>
      <c r="I235" s="114" t="s">
        <v>220</v>
      </c>
      <c r="J235" s="114">
        <v>2</v>
      </c>
      <c r="K235" s="117">
        <v>321.25</v>
      </c>
      <c r="L235" s="117">
        <v>186</v>
      </c>
      <c r="M235" s="117">
        <v>186</v>
      </c>
      <c r="N235" s="117" t="s">
        <v>220</v>
      </c>
      <c r="O235" s="117">
        <v>186</v>
      </c>
      <c r="P235" s="117" t="s">
        <v>220</v>
      </c>
      <c r="Q235" s="117">
        <v>366.33333333333331</v>
      </c>
      <c r="R235" s="120">
        <v>4</v>
      </c>
      <c r="S235" s="120">
        <v>1</v>
      </c>
      <c r="T235" s="120">
        <v>1</v>
      </c>
      <c r="U235" s="120">
        <v>0</v>
      </c>
      <c r="V235" s="120">
        <v>1</v>
      </c>
      <c r="W235" s="120">
        <v>0</v>
      </c>
      <c r="X235" s="120">
        <v>3</v>
      </c>
      <c r="Y235" s="120">
        <v>12</v>
      </c>
      <c r="Z235" s="120">
        <v>6</v>
      </c>
      <c r="AA235" s="120">
        <v>6</v>
      </c>
      <c r="AB235" s="120">
        <v>0</v>
      </c>
      <c r="AC235" s="120">
        <v>6</v>
      </c>
      <c r="AD235" s="120">
        <v>0</v>
      </c>
      <c r="AE235" s="120">
        <v>6</v>
      </c>
      <c r="AF235" s="129">
        <v>1</v>
      </c>
      <c r="AG235" s="129">
        <v>0.5</v>
      </c>
      <c r="AH235" s="129">
        <v>0.5</v>
      </c>
      <c r="AI235" s="129">
        <v>0</v>
      </c>
      <c r="AJ235" s="129">
        <v>0.5</v>
      </c>
      <c r="AK235" s="129">
        <v>0</v>
      </c>
      <c r="AL235" s="129">
        <v>0.5</v>
      </c>
      <c r="AM235" s="123">
        <v>1.2849999999999999</v>
      </c>
      <c r="AN235" s="123">
        <v>0.186</v>
      </c>
      <c r="AO235" s="123">
        <v>0.186</v>
      </c>
      <c r="AP235" s="123">
        <v>0</v>
      </c>
      <c r="AQ235" s="123">
        <v>0.186</v>
      </c>
      <c r="AR235" s="123">
        <v>0</v>
      </c>
      <c r="AS235" s="123">
        <v>1.099</v>
      </c>
      <c r="AT235" s="129">
        <v>1</v>
      </c>
      <c r="AU235" s="129">
        <v>0.14474708171206227</v>
      </c>
      <c r="AV235" s="129">
        <v>0.14474708171206227</v>
      </c>
      <c r="AW235" s="129">
        <v>0</v>
      </c>
      <c r="AX235" s="129">
        <v>0.14474708171206227</v>
      </c>
      <c r="AY235" s="129">
        <v>0</v>
      </c>
      <c r="AZ235" s="129">
        <v>0.85525291828793781</v>
      </c>
      <c r="BA235" s="117">
        <v>107.08333333333333</v>
      </c>
      <c r="BB235" s="117">
        <v>31</v>
      </c>
      <c r="BC235" s="117">
        <v>31</v>
      </c>
      <c r="BD235" s="117" t="s">
        <v>220</v>
      </c>
      <c r="BE235" s="117">
        <v>31</v>
      </c>
      <c r="BF235" s="117" t="s">
        <v>220</v>
      </c>
      <c r="BG235" s="117">
        <v>183.16666666666666</v>
      </c>
    </row>
    <row r="236" spans="1:59" x14ac:dyDescent="0.45">
      <c r="A236" s="2" t="s">
        <v>215</v>
      </c>
      <c r="B236" s="2" t="s">
        <v>176</v>
      </c>
      <c r="C236" s="2" t="s">
        <v>447</v>
      </c>
      <c r="D236" s="113">
        <v>4.615384615384615</v>
      </c>
      <c r="E236" s="113">
        <v>6.6315789473684212</v>
      </c>
      <c r="F236" s="113">
        <v>7.5</v>
      </c>
      <c r="G236" s="113">
        <v>11</v>
      </c>
      <c r="H236" s="113">
        <v>6.625</v>
      </c>
      <c r="I236" s="113">
        <v>5.666666666666667</v>
      </c>
      <c r="J236" s="113">
        <v>2.7</v>
      </c>
      <c r="K236" s="116">
        <v>476.61538461538464</v>
      </c>
      <c r="L236" s="116">
        <v>476.10526315789474</v>
      </c>
      <c r="M236" s="116">
        <v>458.2</v>
      </c>
      <c r="N236" s="116">
        <v>694.5</v>
      </c>
      <c r="O236" s="116">
        <v>399.125</v>
      </c>
      <c r="P236" s="116">
        <v>496</v>
      </c>
      <c r="Q236" s="116">
        <v>477.1</v>
      </c>
      <c r="R236" s="119">
        <v>39</v>
      </c>
      <c r="S236" s="119">
        <v>19</v>
      </c>
      <c r="T236" s="119">
        <v>10</v>
      </c>
      <c r="U236" s="119">
        <v>2</v>
      </c>
      <c r="V236" s="119">
        <v>8</v>
      </c>
      <c r="W236" s="119">
        <v>9</v>
      </c>
      <c r="X236" s="119">
        <v>20</v>
      </c>
      <c r="Y236" s="119">
        <v>180</v>
      </c>
      <c r="Z236" s="119">
        <v>126</v>
      </c>
      <c r="AA236" s="119">
        <v>75</v>
      </c>
      <c r="AB236" s="119">
        <v>22</v>
      </c>
      <c r="AC236" s="119">
        <v>53</v>
      </c>
      <c r="AD236" s="119">
        <v>51</v>
      </c>
      <c r="AE236" s="119">
        <v>54</v>
      </c>
      <c r="AF236" s="128">
        <v>1</v>
      </c>
      <c r="AG236" s="128">
        <v>0.7</v>
      </c>
      <c r="AH236" s="128">
        <v>0.41666666666666669</v>
      </c>
      <c r="AI236" s="128">
        <v>0.12222222222222222</v>
      </c>
      <c r="AJ236" s="128">
        <v>0.29444444444444445</v>
      </c>
      <c r="AK236" s="128">
        <v>0.28333333333333333</v>
      </c>
      <c r="AL236" s="128">
        <v>0.3</v>
      </c>
      <c r="AM236" s="122">
        <v>18.588000000000001</v>
      </c>
      <c r="AN236" s="122">
        <v>9.0459999999999994</v>
      </c>
      <c r="AO236" s="122">
        <v>4.5819999999999999</v>
      </c>
      <c r="AP236" s="122">
        <v>1.389</v>
      </c>
      <c r="AQ236" s="122">
        <v>3.1930000000000001</v>
      </c>
      <c r="AR236" s="122">
        <v>4.4640000000000004</v>
      </c>
      <c r="AS236" s="122">
        <v>9.5419999999999998</v>
      </c>
      <c r="AT236" s="128">
        <v>1</v>
      </c>
      <c r="AU236" s="128">
        <v>0.48665805896277164</v>
      </c>
      <c r="AV236" s="128">
        <v>0.24650312029266191</v>
      </c>
      <c r="AW236" s="128">
        <v>7.4725629438347319E-2</v>
      </c>
      <c r="AX236" s="128">
        <v>0.1717774908543146</v>
      </c>
      <c r="AY236" s="128">
        <v>0.24015493867010976</v>
      </c>
      <c r="AZ236" s="128">
        <v>0.5133419410372283</v>
      </c>
      <c r="BA236" s="116">
        <v>103.26666666666667</v>
      </c>
      <c r="BB236" s="116">
        <v>71.793650793650798</v>
      </c>
      <c r="BC236" s="116">
        <v>61.093333333333334</v>
      </c>
      <c r="BD236" s="116">
        <v>63.136363636363633</v>
      </c>
      <c r="BE236" s="116">
        <v>60.245283018867923</v>
      </c>
      <c r="BF236" s="116">
        <v>87.529411764705884</v>
      </c>
      <c r="BG236" s="116">
        <v>176.7037037037037</v>
      </c>
    </row>
    <row r="237" spans="1:59" x14ac:dyDescent="0.45">
      <c r="A237" s="3" t="s">
        <v>217</v>
      </c>
      <c r="B237" s="3" t="s">
        <v>176</v>
      </c>
      <c r="C237" s="3" t="s">
        <v>448</v>
      </c>
      <c r="D237" s="114">
        <v>5.1052631578947372</v>
      </c>
      <c r="E237" s="114">
        <v>7.625</v>
      </c>
      <c r="F237" s="114">
        <v>10.5</v>
      </c>
      <c r="G237" s="114">
        <v>11</v>
      </c>
      <c r="H237" s="114">
        <v>10</v>
      </c>
      <c r="I237" s="114">
        <v>4.75</v>
      </c>
      <c r="J237" s="114">
        <v>3.2727272727272729</v>
      </c>
      <c r="K237" s="117">
        <v>529.63157894736844</v>
      </c>
      <c r="L237" s="117">
        <v>500.75</v>
      </c>
      <c r="M237" s="117">
        <v>486.25</v>
      </c>
      <c r="N237" s="117">
        <v>694.5</v>
      </c>
      <c r="O237" s="117">
        <v>278</v>
      </c>
      <c r="P237" s="117">
        <v>515.25</v>
      </c>
      <c r="Q237" s="117">
        <v>550.63636363636363</v>
      </c>
      <c r="R237" s="120">
        <v>19</v>
      </c>
      <c r="S237" s="120">
        <v>8</v>
      </c>
      <c r="T237" s="120">
        <v>4</v>
      </c>
      <c r="U237" s="120">
        <v>2</v>
      </c>
      <c r="V237" s="120">
        <v>2</v>
      </c>
      <c r="W237" s="120">
        <v>4</v>
      </c>
      <c r="X237" s="120">
        <v>11</v>
      </c>
      <c r="Y237" s="120">
        <v>97</v>
      </c>
      <c r="Z237" s="120">
        <v>61</v>
      </c>
      <c r="AA237" s="120">
        <v>42</v>
      </c>
      <c r="AB237" s="120">
        <v>22</v>
      </c>
      <c r="AC237" s="120">
        <v>20</v>
      </c>
      <c r="AD237" s="120">
        <v>19</v>
      </c>
      <c r="AE237" s="120">
        <v>36</v>
      </c>
      <c r="AF237" s="129">
        <v>1</v>
      </c>
      <c r="AG237" s="129">
        <v>0.62886597938144329</v>
      </c>
      <c r="AH237" s="129">
        <v>0.4329896907216495</v>
      </c>
      <c r="AI237" s="129">
        <v>0.22680412371134021</v>
      </c>
      <c r="AJ237" s="129">
        <v>0.20618556701030927</v>
      </c>
      <c r="AK237" s="129">
        <v>0.19587628865979381</v>
      </c>
      <c r="AL237" s="129">
        <v>0.37113402061855671</v>
      </c>
      <c r="AM237" s="123">
        <v>10.063000000000001</v>
      </c>
      <c r="AN237" s="123">
        <v>4.0060000000000002</v>
      </c>
      <c r="AO237" s="123">
        <v>1.9450000000000001</v>
      </c>
      <c r="AP237" s="123">
        <v>1.389</v>
      </c>
      <c r="AQ237" s="123">
        <v>0.55600000000000005</v>
      </c>
      <c r="AR237" s="123">
        <v>2.0609999999999999</v>
      </c>
      <c r="AS237" s="123">
        <v>6.0570000000000004</v>
      </c>
      <c r="AT237" s="129">
        <v>1</v>
      </c>
      <c r="AU237" s="129">
        <v>0.39809202027228463</v>
      </c>
      <c r="AV237" s="129">
        <v>0.19328232137533538</v>
      </c>
      <c r="AW237" s="129">
        <v>0.13803040842691044</v>
      </c>
      <c r="AX237" s="129">
        <v>5.5251912948424922E-2</v>
      </c>
      <c r="AY237" s="129">
        <v>0.20480969889694919</v>
      </c>
      <c r="AZ237" s="129">
        <v>0.60190797972771537</v>
      </c>
      <c r="BA237" s="117">
        <v>103.74226804123711</v>
      </c>
      <c r="BB237" s="117">
        <v>65.672131147540981</v>
      </c>
      <c r="BC237" s="117">
        <v>46.30952380952381</v>
      </c>
      <c r="BD237" s="117">
        <v>63.136363636363633</v>
      </c>
      <c r="BE237" s="117">
        <v>27.8</v>
      </c>
      <c r="BF237" s="117">
        <v>108.47368421052632</v>
      </c>
      <c r="BG237" s="117">
        <v>168.25</v>
      </c>
    </row>
    <row r="238" spans="1:59" x14ac:dyDescent="0.45">
      <c r="A238" s="3" t="s">
        <v>217</v>
      </c>
      <c r="B238" s="3" t="s">
        <v>176</v>
      </c>
      <c r="C238" s="3" t="s">
        <v>449</v>
      </c>
      <c r="D238" s="114">
        <v>2.5</v>
      </c>
      <c r="E238" s="114">
        <v>4</v>
      </c>
      <c r="F238" s="114" t="s">
        <v>220</v>
      </c>
      <c r="G238" s="114" t="s">
        <v>220</v>
      </c>
      <c r="H238" s="114" t="s">
        <v>220</v>
      </c>
      <c r="I238" s="114">
        <v>4</v>
      </c>
      <c r="J238" s="114">
        <v>1</v>
      </c>
      <c r="K238" s="117">
        <v>411.5</v>
      </c>
      <c r="L238" s="117">
        <v>394</v>
      </c>
      <c r="M238" s="117" t="s">
        <v>220</v>
      </c>
      <c r="N238" s="117" t="s">
        <v>220</v>
      </c>
      <c r="O238" s="117" t="s">
        <v>220</v>
      </c>
      <c r="P238" s="117">
        <v>394</v>
      </c>
      <c r="Q238" s="117">
        <v>429</v>
      </c>
      <c r="R238" s="120">
        <v>2</v>
      </c>
      <c r="S238" s="120">
        <v>1</v>
      </c>
      <c r="T238" s="120">
        <v>0</v>
      </c>
      <c r="U238" s="120">
        <v>0</v>
      </c>
      <c r="V238" s="120">
        <v>0</v>
      </c>
      <c r="W238" s="120">
        <v>1</v>
      </c>
      <c r="X238" s="120">
        <v>1</v>
      </c>
      <c r="Y238" s="120">
        <v>5</v>
      </c>
      <c r="Z238" s="120">
        <v>4</v>
      </c>
      <c r="AA238" s="120">
        <v>0</v>
      </c>
      <c r="AB238" s="120">
        <v>0</v>
      </c>
      <c r="AC238" s="120">
        <v>0</v>
      </c>
      <c r="AD238" s="120">
        <v>4</v>
      </c>
      <c r="AE238" s="120">
        <v>1</v>
      </c>
      <c r="AF238" s="129">
        <v>1</v>
      </c>
      <c r="AG238" s="129">
        <v>0.8</v>
      </c>
      <c r="AH238" s="129">
        <v>0</v>
      </c>
      <c r="AI238" s="129">
        <v>0</v>
      </c>
      <c r="AJ238" s="129">
        <v>0</v>
      </c>
      <c r="AK238" s="129">
        <v>0.8</v>
      </c>
      <c r="AL238" s="129">
        <v>0.2</v>
      </c>
      <c r="AM238" s="123">
        <v>0.82299999999999995</v>
      </c>
      <c r="AN238" s="123">
        <v>0.39400000000000002</v>
      </c>
      <c r="AO238" s="123">
        <v>0</v>
      </c>
      <c r="AP238" s="123">
        <v>0</v>
      </c>
      <c r="AQ238" s="123">
        <v>0</v>
      </c>
      <c r="AR238" s="123">
        <v>0.39400000000000002</v>
      </c>
      <c r="AS238" s="123">
        <v>0.42899999999999999</v>
      </c>
      <c r="AT238" s="129">
        <v>1</v>
      </c>
      <c r="AU238" s="129">
        <v>0.47873633049817743</v>
      </c>
      <c r="AV238" s="129">
        <v>0</v>
      </c>
      <c r="AW238" s="129">
        <v>0</v>
      </c>
      <c r="AX238" s="129">
        <v>0</v>
      </c>
      <c r="AY238" s="129">
        <v>0.47873633049817743</v>
      </c>
      <c r="AZ238" s="129">
        <v>0.52126366950182257</v>
      </c>
      <c r="BA238" s="117">
        <v>164.6</v>
      </c>
      <c r="BB238" s="117">
        <v>98.5</v>
      </c>
      <c r="BC238" s="117" t="s">
        <v>220</v>
      </c>
      <c r="BD238" s="117" t="s">
        <v>220</v>
      </c>
      <c r="BE238" s="117" t="s">
        <v>220</v>
      </c>
      <c r="BF238" s="117">
        <v>98.5</v>
      </c>
      <c r="BG238" s="117">
        <v>429</v>
      </c>
    </row>
    <row r="239" spans="1:59" x14ac:dyDescent="0.45">
      <c r="A239" s="3" t="s">
        <v>217</v>
      </c>
      <c r="B239" s="3" t="s">
        <v>176</v>
      </c>
      <c r="C239" s="3" t="s">
        <v>450</v>
      </c>
      <c r="D239" s="114">
        <v>6</v>
      </c>
      <c r="E239" s="114">
        <v>6</v>
      </c>
      <c r="F239" s="114">
        <v>6</v>
      </c>
      <c r="G239" s="114" t="s">
        <v>220</v>
      </c>
      <c r="H239" s="114">
        <v>6</v>
      </c>
      <c r="I239" s="114" t="s">
        <v>220</v>
      </c>
      <c r="J239" s="114" t="s">
        <v>220</v>
      </c>
      <c r="K239" s="117">
        <v>405.5</v>
      </c>
      <c r="L239" s="117">
        <v>405.5</v>
      </c>
      <c r="M239" s="117">
        <v>405.5</v>
      </c>
      <c r="N239" s="117" t="s">
        <v>220</v>
      </c>
      <c r="O239" s="117">
        <v>405.5</v>
      </c>
      <c r="P239" s="117" t="s">
        <v>220</v>
      </c>
      <c r="Q239" s="117" t="s">
        <v>220</v>
      </c>
      <c r="R239" s="120">
        <v>2</v>
      </c>
      <c r="S239" s="120">
        <v>2</v>
      </c>
      <c r="T239" s="120">
        <v>2</v>
      </c>
      <c r="U239" s="120">
        <v>0</v>
      </c>
      <c r="V239" s="120">
        <v>2</v>
      </c>
      <c r="W239" s="120">
        <v>0</v>
      </c>
      <c r="X239" s="120">
        <v>0</v>
      </c>
      <c r="Y239" s="120">
        <v>12</v>
      </c>
      <c r="Z239" s="120">
        <v>12</v>
      </c>
      <c r="AA239" s="120">
        <v>12</v>
      </c>
      <c r="AB239" s="120">
        <v>0</v>
      </c>
      <c r="AC239" s="120">
        <v>12</v>
      </c>
      <c r="AD239" s="120">
        <v>0</v>
      </c>
      <c r="AE239" s="120">
        <v>0</v>
      </c>
      <c r="AF239" s="129">
        <v>1</v>
      </c>
      <c r="AG239" s="129">
        <v>1</v>
      </c>
      <c r="AH239" s="129">
        <v>1</v>
      </c>
      <c r="AI239" s="129">
        <v>0</v>
      </c>
      <c r="AJ239" s="129">
        <v>1</v>
      </c>
      <c r="AK239" s="129">
        <v>0</v>
      </c>
      <c r="AL239" s="129">
        <v>0</v>
      </c>
      <c r="AM239" s="123">
        <v>0.81100000000000005</v>
      </c>
      <c r="AN239" s="123">
        <v>0.81100000000000005</v>
      </c>
      <c r="AO239" s="123">
        <v>0.81100000000000005</v>
      </c>
      <c r="AP239" s="123">
        <v>0</v>
      </c>
      <c r="AQ239" s="123">
        <v>0.81100000000000005</v>
      </c>
      <c r="AR239" s="123">
        <v>0</v>
      </c>
      <c r="AS239" s="123">
        <v>0</v>
      </c>
      <c r="AT239" s="129">
        <v>1</v>
      </c>
      <c r="AU239" s="129">
        <v>1</v>
      </c>
      <c r="AV239" s="129">
        <v>1</v>
      </c>
      <c r="AW239" s="129">
        <v>0</v>
      </c>
      <c r="AX239" s="129">
        <v>1</v>
      </c>
      <c r="AY239" s="129">
        <v>0</v>
      </c>
      <c r="AZ239" s="129">
        <v>0</v>
      </c>
      <c r="BA239" s="117">
        <v>67.583333333333329</v>
      </c>
      <c r="BB239" s="117">
        <v>67.583333333333329</v>
      </c>
      <c r="BC239" s="117">
        <v>67.583333333333329</v>
      </c>
      <c r="BD239" s="117" t="s">
        <v>220</v>
      </c>
      <c r="BE239" s="117">
        <v>67.583333333333329</v>
      </c>
      <c r="BF239" s="117" t="s">
        <v>220</v>
      </c>
      <c r="BG239" s="117" t="s">
        <v>220</v>
      </c>
    </row>
    <row r="240" spans="1:59" x14ac:dyDescent="0.45">
      <c r="A240" s="3" t="s">
        <v>217</v>
      </c>
      <c r="B240" s="3" t="s">
        <v>176</v>
      </c>
      <c r="C240" s="3" t="s">
        <v>451</v>
      </c>
      <c r="D240" s="114">
        <v>2.25</v>
      </c>
      <c r="E240" s="114">
        <v>5</v>
      </c>
      <c r="F240" s="114">
        <v>5</v>
      </c>
      <c r="G240" s="114" t="s">
        <v>220</v>
      </c>
      <c r="H240" s="114">
        <v>5</v>
      </c>
      <c r="I240" s="114" t="s">
        <v>220</v>
      </c>
      <c r="J240" s="114">
        <v>1.3333333333333333</v>
      </c>
      <c r="K240" s="117">
        <v>343</v>
      </c>
      <c r="L240" s="117">
        <v>450</v>
      </c>
      <c r="M240" s="117">
        <v>450</v>
      </c>
      <c r="N240" s="117" t="s">
        <v>220</v>
      </c>
      <c r="O240" s="117">
        <v>450</v>
      </c>
      <c r="P240" s="117" t="s">
        <v>220</v>
      </c>
      <c r="Q240" s="117">
        <v>307.33333333333331</v>
      </c>
      <c r="R240" s="120">
        <v>4</v>
      </c>
      <c r="S240" s="120">
        <v>1</v>
      </c>
      <c r="T240" s="120">
        <v>1</v>
      </c>
      <c r="U240" s="120">
        <v>0</v>
      </c>
      <c r="V240" s="120">
        <v>1</v>
      </c>
      <c r="W240" s="120">
        <v>0</v>
      </c>
      <c r="X240" s="120">
        <v>3</v>
      </c>
      <c r="Y240" s="120">
        <v>9</v>
      </c>
      <c r="Z240" s="120">
        <v>5</v>
      </c>
      <c r="AA240" s="120">
        <v>5</v>
      </c>
      <c r="AB240" s="120">
        <v>0</v>
      </c>
      <c r="AC240" s="120">
        <v>5</v>
      </c>
      <c r="AD240" s="120">
        <v>0</v>
      </c>
      <c r="AE240" s="120">
        <v>4</v>
      </c>
      <c r="AF240" s="129">
        <v>1</v>
      </c>
      <c r="AG240" s="129">
        <v>0.55555555555555558</v>
      </c>
      <c r="AH240" s="129">
        <v>0.55555555555555558</v>
      </c>
      <c r="AI240" s="129">
        <v>0</v>
      </c>
      <c r="AJ240" s="129">
        <v>0.55555555555555558</v>
      </c>
      <c r="AK240" s="129">
        <v>0</v>
      </c>
      <c r="AL240" s="129">
        <v>0.44444444444444442</v>
      </c>
      <c r="AM240" s="123">
        <v>1.3720000000000001</v>
      </c>
      <c r="AN240" s="123">
        <v>0.45</v>
      </c>
      <c r="AO240" s="123">
        <v>0.45</v>
      </c>
      <c r="AP240" s="123">
        <v>0</v>
      </c>
      <c r="AQ240" s="123">
        <v>0.45</v>
      </c>
      <c r="AR240" s="123">
        <v>0</v>
      </c>
      <c r="AS240" s="123">
        <v>0.92200000000000004</v>
      </c>
      <c r="AT240" s="129">
        <v>1</v>
      </c>
      <c r="AU240" s="129">
        <v>0.32798833819241979</v>
      </c>
      <c r="AV240" s="129">
        <v>0.32798833819241979</v>
      </c>
      <c r="AW240" s="129">
        <v>0</v>
      </c>
      <c r="AX240" s="129">
        <v>0.32798833819241979</v>
      </c>
      <c r="AY240" s="129">
        <v>0</v>
      </c>
      <c r="AZ240" s="129">
        <v>0.67201166180758021</v>
      </c>
      <c r="BA240" s="117">
        <v>152.44444444444446</v>
      </c>
      <c r="BB240" s="117">
        <v>90</v>
      </c>
      <c r="BC240" s="117">
        <v>90</v>
      </c>
      <c r="BD240" s="117" t="s">
        <v>220</v>
      </c>
      <c r="BE240" s="117">
        <v>90</v>
      </c>
      <c r="BF240" s="117" t="s">
        <v>220</v>
      </c>
      <c r="BG240" s="117">
        <v>230.5</v>
      </c>
    </row>
    <row r="241" spans="1:59" x14ac:dyDescent="0.45">
      <c r="A241" s="3" t="s">
        <v>217</v>
      </c>
      <c r="B241" s="3" t="s">
        <v>176</v>
      </c>
      <c r="C241" s="3" t="s">
        <v>452</v>
      </c>
      <c r="D241" s="114">
        <v>2.5</v>
      </c>
      <c r="E241" s="114">
        <v>4</v>
      </c>
      <c r="F241" s="114">
        <v>5</v>
      </c>
      <c r="G241" s="114" t="s">
        <v>220</v>
      </c>
      <c r="H241" s="114">
        <v>5</v>
      </c>
      <c r="I241" s="114">
        <v>3</v>
      </c>
      <c r="J241" s="114">
        <v>1</v>
      </c>
      <c r="K241" s="117">
        <v>380.75000000000006</v>
      </c>
      <c r="L241" s="117">
        <v>420.5</v>
      </c>
      <c r="M241" s="117">
        <v>460</v>
      </c>
      <c r="N241" s="117" t="s">
        <v>220</v>
      </c>
      <c r="O241" s="117">
        <v>460</v>
      </c>
      <c r="P241" s="117">
        <v>381</v>
      </c>
      <c r="Q241" s="117">
        <v>341</v>
      </c>
      <c r="R241" s="120">
        <v>4</v>
      </c>
      <c r="S241" s="120">
        <v>2</v>
      </c>
      <c r="T241" s="120">
        <v>1</v>
      </c>
      <c r="U241" s="120">
        <v>0</v>
      </c>
      <c r="V241" s="120">
        <v>1</v>
      </c>
      <c r="W241" s="120">
        <v>1</v>
      </c>
      <c r="X241" s="120">
        <v>2</v>
      </c>
      <c r="Y241" s="120">
        <v>10</v>
      </c>
      <c r="Z241" s="120">
        <v>8</v>
      </c>
      <c r="AA241" s="120">
        <v>5</v>
      </c>
      <c r="AB241" s="120">
        <v>0</v>
      </c>
      <c r="AC241" s="120">
        <v>5</v>
      </c>
      <c r="AD241" s="120">
        <v>3</v>
      </c>
      <c r="AE241" s="120">
        <v>2</v>
      </c>
      <c r="AF241" s="129">
        <v>1</v>
      </c>
      <c r="AG241" s="129">
        <v>0.8</v>
      </c>
      <c r="AH241" s="129">
        <v>0.5</v>
      </c>
      <c r="AI241" s="129">
        <v>0</v>
      </c>
      <c r="AJ241" s="129">
        <v>0.5</v>
      </c>
      <c r="AK241" s="129">
        <v>0.3</v>
      </c>
      <c r="AL241" s="129">
        <v>0.2</v>
      </c>
      <c r="AM241" s="123">
        <v>1.5230000000000001</v>
      </c>
      <c r="AN241" s="123">
        <v>0.84099999999999997</v>
      </c>
      <c r="AO241" s="123">
        <v>0.46</v>
      </c>
      <c r="AP241" s="123">
        <v>0</v>
      </c>
      <c r="AQ241" s="123">
        <v>0.46</v>
      </c>
      <c r="AR241" s="123">
        <v>0.38100000000000001</v>
      </c>
      <c r="AS241" s="123">
        <v>0.68200000000000005</v>
      </c>
      <c r="AT241" s="129">
        <v>1</v>
      </c>
      <c r="AU241" s="129">
        <v>0.55219960604070906</v>
      </c>
      <c r="AV241" s="129">
        <v>0.30203545633617856</v>
      </c>
      <c r="AW241" s="129">
        <v>0</v>
      </c>
      <c r="AX241" s="129">
        <v>0.30203545633617856</v>
      </c>
      <c r="AY241" s="129">
        <v>0.25016414970453049</v>
      </c>
      <c r="AZ241" s="129">
        <v>0.44780039395929089</v>
      </c>
      <c r="BA241" s="117">
        <v>152.30000000000001</v>
      </c>
      <c r="BB241" s="117">
        <v>105.125</v>
      </c>
      <c r="BC241" s="117">
        <v>92</v>
      </c>
      <c r="BD241" s="117" t="s">
        <v>220</v>
      </c>
      <c r="BE241" s="117">
        <v>92</v>
      </c>
      <c r="BF241" s="117">
        <v>127</v>
      </c>
      <c r="BG241" s="117">
        <v>341</v>
      </c>
    </row>
    <row r="242" spans="1:59" x14ac:dyDescent="0.45">
      <c r="A242" s="3" t="s">
        <v>217</v>
      </c>
      <c r="B242" s="3" t="s">
        <v>176</v>
      </c>
      <c r="C242" s="3" t="s">
        <v>453</v>
      </c>
      <c r="D242" s="114">
        <v>6.1428571428571432</v>
      </c>
      <c r="E242" s="114">
        <v>8</v>
      </c>
      <c r="F242" s="114">
        <v>7</v>
      </c>
      <c r="G242" s="114" t="s">
        <v>220</v>
      </c>
      <c r="H242" s="114">
        <v>7</v>
      </c>
      <c r="I242" s="114">
        <v>8.3333333333333339</v>
      </c>
      <c r="J242" s="114">
        <v>3.6666666666666665</v>
      </c>
      <c r="K242" s="117">
        <v>509.42857142857144</v>
      </c>
      <c r="L242" s="117">
        <v>528.5</v>
      </c>
      <c r="M242" s="117">
        <v>486</v>
      </c>
      <c r="N242" s="117" t="s">
        <v>220</v>
      </c>
      <c r="O242" s="117">
        <v>486</v>
      </c>
      <c r="P242" s="117">
        <v>542.66666666666663</v>
      </c>
      <c r="Q242" s="117">
        <v>484</v>
      </c>
      <c r="R242" s="120">
        <v>7</v>
      </c>
      <c r="S242" s="120">
        <v>4</v>
      </c>
      <c r="T242" s="120">
        <v>1</v>
      </c>
      <c r="U242" s="120">
        <v>0</v>
      </c>
      <c r="V242" s="120">
        <v>1</v>
      </c>
      <c r="W242" s="120">
        <v>3</v>
      </c>
      <c r="X242" s="120">
        <v>3</v>
      </c>
      <c r="Y242" s="120">
        <v>43</v>
      </c>
      <c r="Z242" s="120">
        <v>32</v>
      </c>
      <c r="AA242" s="120">
        <v>7</v>
      </c>
      <c r="AB242" s="120">
        <v>0</v>
      </c>
      <c r="AC242" s="120">
        <v>7</v>
      </c>
      <c r="AD242" s="120">
        <v>25</v>
      </c>
      <c r="AE242" s="120">
        <v>11</v>
      </c>
      <c r="AF242" s="129">
        <v>1</v>
      </c>
      <c r="AG242" s="129">
        <v>0.7441860465116279</v>
      </c>
      <c r="AH242" s="129">
        <v>0.16279069767441862</v>
      </c>
      <c r="AI242" s="129">
        <v>0</v>
      </c>
      <c r="AJ242" s="129">
        <v>0.16279069767441862</v>
      </c>
      <c r="AK242" s="129">
        <v>0.58139534883720934</v>
      </c>
      <c r="AL242" s="129">
        <v>0.2558139534883721</v>
      </c>
      <c r="AM242" s="123">
        <v>3.5659999999999998</v>
      </c>
      <c r="AN242" s="123">
        <v>2.1139999999999999</v>
      </c>
      <c r="AO242" s="123">
        <v>0.48599999999999999</v>
      </c>
      <c r="AP242" s="123">
        <v>0</v>
      </c>
      <c r="AQ242" s="123">
        <v>0.48599999999999999</v>
      </c>
      <c r="AR242" s="123">
        <v>1.6279999999999999</v>
      </c>
      <c r="AS242" s="123">
        <v>1.452</v>
      </c>
      <c r="AT242" s="129">
        <v>1</v>
      </c>
      <c r="AU242" s="129">
        <v>0.59282108805384182</v>
      </c>
      <c r="AV242" s="129">
        <v>0.13628715647784634</v>
      </c>
      <c r="AW242" s="129">
        <v>0</v>
      </c>
      <c r="AX242" s="129">
        <v>0.13628715647784634</v>
      </c>
      <c r="AY242" s="129">
        <v>0.45653393157599548</v>
      </c>
      <c r="AZ242" s="129">
        <v>0.40717891194615818</v>
      </c>
      <c r="BA242" s="117">
        <v>82.930232558139537</v>
      </c>
      <c r="BB242" s="117">
        <v>66.0625</v>
      </c>
      <c r="BC242" s="117">
        <v>69.428571428571431</v>
      </c>
      <c r="BD242" s="117" t="s">
        <v>220</v>
      </c>
      <c r="BE242" s="117">
        <v>69.428571428571431</v>
      </c>
      <c r="BF242" s="117">
        <v>65.12</v>
      </c>
      <c r="BG242" s="117">
        <v>132</v>
      </c>
    </row>
    <row r="243" spans="1:59" x14ac:dyDescent="0.45">
      <c r="A243" s="3" t="s">
        <v>217</v>
      </c>
      <c r="B243" s="3" t="s">
        <v>176</v>
      </c>
      <c r="C243" s="3" t="s">
        <v>454</v>
      </c>
      <c r="D243" s="114">
        <v>4</v>
      </c>
      <c r="E243" s="114">
        <v>4</v>
      </c>
      <c r="F243" s="114">
        <v>4</v>
      </c>
      <c r="G243" s="114" t="s">
        <v>220</v>
      </c>
      <c r="H243" s="114">
        <v>4</v>
      </c>
      <c r="I243" s="114" t="s">
        <v>220</v>
      </c>
      <c r="J243" s="114" t="s">
        <v>220</v>
      </c>
      <c r="K243" s="117">
        <v>430</v>
      </c>
      <c r="L243" s="117">
        <v>430</v>
      </c>
      <c r="M243" s="117">
        <v>430</v>
      </c>
      <c r="N243" s="117" t="s">
        <v>220</v>
      </c>
      <c r="O243" s="117">
        <v>430</v>
      </c>
      <c r="P243" s="117" t="s">
        <v>220</v>
      </c>
      <c r="Q243" s="117" t="s">
        <v>220</v>
      </c>
      <c r="R243" s="120">
        <v>1</v>
      </c>
      <c r="S243" s="120">
        <v>1</v>
      </c>
      <c r="T243" s="120">
        <v>1</v>
      </c>
      <c r="U243" s="120">
        <v>0</v>
      </c>
      <c r="V243" s="120">
        <v>1</v>
      </c>
      <c r="W243" s="120">
        <v>0</v>
      </c>
      <c r="X243" s="120">
        <v>0</v>
      </c>
      <c r="Y243" s="120">
        <v>4</v>
      </c>
      <c r="Z243" s="120">
        <v>4</v>
      </c>
      <c r="AA243" s="120">
        <v>4</v>
      </c>
      <c r="AB243" s="120">
        <v>0</v>
      </c>
      <c r="AC243" s="120">
        <v>4</v>
      </c>
      <c r="AD243" s="120">
        <v>0</v>
      </c>
      <c r="AE243" s="120">
        <v>0</v>
      </c>
      <c r="AF243" s="129">
        <v>1</v>
      </c>
      <c r="AG243" s="129">
        <v>1</v>
      </c>
      <c r="AH243" s="129">
        <v>1</v>
      </c>
      <c r="AI243" s="129">
        <v>0</v>
      </c>
      <c r="AJ243" s="129">
        <v>1</v>
      </c>
      <c r="AK243" s="129">
        <v>0</v>
      </c>
      <c r="AL243" s="129">
        <v>0</v>
      </c>
      <c r="AM243" s="123">
        <v>0.43</v>
      </c>
      <c r="AN243" s="123">
        <v>0.43</v>
      </c>
      <c r="AO243" s="123">
        <v>0.43</v>
      </c>
      <c r="AP243" s="123">
        <v>0</v>
      </c>
      <c r="AQ243" s="123">
        <v>0.43</v>
      </c>
      <c r="AR243" s="123">
        <v>0</v>
      </c>
      <c r="AS243" s="123">
        <v>0</v>
      </c>
      <c r="AT243" s="129">
        <v>1</v>
      </c>
      <c r="AU243" s="129">
        <v>1</v>
      </c>
      <c r="AV243" s="129">
        <v>1</v>
      </c>
      <c r="AW243" s="129">
        <v>0</v>
      </c>
      <c r="AX243" s="129">
        <v>1</v>
      </c>
      <c r="AY243" s="129">
        <v>0</v>
      </c>
      <c r="AZ243" s="129">
        <v>0</v>
      </c>
      <c r="BA243" s="117">
        <v>107.5</v>
      </c>
      <c r="BB243" s="117">
        <v>107.5</v>
      </c>
      <c r="BC243" s="117">
        <v>107.5</v>
      </c>
      <c r="BD243" s="117" t="s">
        <v>220</v>
      </c>
      <c r="BE243" s="117">
        <v>107.5</v>
      </c>
      <c r="BF243" s="117" t="s">
        <v>220</v>
      </c>
      <c r="BG243" s="117" t="s">
        <v>220</v>
      </c>
    </row>
    <row r="244" spans="1:59" x14ac:dyDescent="0.45">
      <c r="A244" s="2" t="s">
        <v>215</v>
      </c>
      <c r="B244" s="2" t="s">
        <v>177</v>
      </c>
      <c r="C244" s="2" t="s">
        <v>455</v>
      </c>
      <c r="D244" s="113">
        <v>3.8666666666666667</v>
      </c>
      <c r="E244" s="113">
        <v>5.4117647058823533</v>
      </c>
      <c r="F244" s="113">
        <v>8.6666666666666661</v>
      </c>
      <c r="G244" s="113">
        <v>12</v>
      </c>
      <c r="H244" s="113">
        <v>7</v>
      </c>
      <c r="I244" s="113">
        <v>3.6363636363636362</v>
      </c>
      <c r="J244" s="113">
        <v>1.8461538461538463</v>
      </c>
      <c r="K244" s="116">
        <v>291.76666666666665</v>
      </c>
      <c r="L244" s="116">
        <v>306.8235294117647</v>
      </c>
      <c r="M244" s="116">
        <v>434.66666666666669</v>
      </c>
      <c r="N244" s="116">
        <v>480</v>
      </c>
      <c r="O244" s="116">
        <v>412</v>
      </c>
      <c r="P244" s="116">
        <v>237.09090909090912</v>
      </c>
      <c r="Q244" s="116">
        <v>272.07692307692309</v>
      </c>
      <c r="R244" s="119">
        <v>30</v>
      </c>
      <c r="S244" s="119">
        <v>17</v>
      </c>
      <c r="T244" s="119">
        <v>6</v>
      </c>
      <c r="U244" s="119">
        <v>2</v>
      </c>
      <c r="V244" s="119">
        <v>4</v>
      </c>
      <c r="W244" s="119">
        <v>11</v>
      </c>
      <c r="X244" s="119">
        <v>13</v>
      </c>
      <c r="Y244" s="119">
        <v>116</v>
      </c>
      <c r="Z244" s="119">
        <v>92</v>
      </c>
      <c r="AA244" s="119">
        <v>52</v>
      </c>
      <c r="AB244" s="119">
        <v>24</v>
      </c>
      <c r="AC244" s="119">
        <v>28</v>
      </c>
      <c r="AD244" s="119">
        <v>40</v>
      </c>
      <c r="AE244" s="119">
        <v>24</v>
      </c>
      <c r="AF244" s="128">
        <v>1</v>
      </c>
      <c r="AG244" s="128">
        <v>0.7931034482758621</v>
      </c>
      <c r="AH244" s="128">
        <v>0.44827586206896552</v>
      </c>
      <c r="AI244" s="128">
        <v>0.20689655172413793</v>
      </c>
      <c r="AJ244" s="128">
        <v>0.2413793103448276</v>
      </c>
      <c r="AK244" s="128">
        <v>0.34482758620689657</v>
      </c>
      <c r="AL244" s="128">
        <v>0.20689655172413793</v>
      </c>
      <c r="AM244" s="122">
        <v>8.7530000000000001</v>
      </c>
      <c r="AN244" s="122">
        <v>5.2160000000000002</v>
      </c>
      <c r="AO244" s="122">
        <v>2.6080000000000001</v>
      </c>
      <c r="AP244" s="122">
        <v>0.96</v>
      </c>
      <c r="AQ244" s="122">
        <v>1.6479999999999999</v>
      </c>
      <c r="AR244" s="122">
        <v>2.6080000000000005</v>
      </c>
      <c r="AS244" s="122">
        <v>3.5369999999999999</v>
      </c>
      <c r="AT244" s="128">
        <v>1</v>
      </c>
      <c r="AU244" s="128">
        <v>0.59590997372329491</v>
      </c>
      <c r="AV244" s="128">
        <v>0.29795498686164745</v>
      </c>
      <c r="AW244" s="128">
        <v>0.10967668228036101</v>
      </c>
      <c r="AX244" s="128">
        <v>0.18827830458128642</v>
      </c>
      <c r="AY244" s="128">
        <v>0.29795498686164751</v>
      </c>
      <c r="AZ244" s="128">
        <v>0.40409002627670509</v>
      </c>
      <c r="BA244" s="116">
        <v>75.456896551724142</v>
      </c>
      <c r="BB244" s="116">
        <v>56.695652173913047</v>
      </c>
      <c r="BC244" s="116">
        <v>50.153846153846153</v>
      </c>
      <c r="BD244" s="116">
        <v>40</v>
      </c>
      <c r="BE244" s="116">
        <v>58.857142857142854</v>
      </c>
      <c r="BF244" s="116">
        <v>65.200000000000017</v>
      </c>
      <c r="BG244" s="116">
        <v>147.375</v>
      </c>
    </row>
    <row r="245" spans="1:59" x14ac:dyDescent="0.45">
      <c r="A245" s="3" t="s">
        <v>217</v>
      </c>
      <c r="B245" s="3" t="s">
        <v>177</v>
      </c>
      <c r="C245" s="3" t="s">
        <v>456</v>
      </c>
      <c r="D245" s="114">
        <v>4.75</v>
      </c>
      <c r="E245" s="114">
        <v>5.666666666666667</v>
      </c>
      <c r="F245" s="114">
        <v>4</v>
      </c>
      <c r="G245" s="114" t="s">
        <v>220</v>
      </c>
      <c r="H245" s="114">
        <v>4</v>
      </c>
      <c r="I245" s="114">
        <v>6.5</v>
      </c>
      <c r="J245" s="114">
        <v>2</v>
      </c>
      <c r="K245" s="117">
        <v>214</v>
      </c>
      <c r="L245" s="117">
        <v>193.66666666666666</v>
      </c>
      <c r="M245" s="117">
        <v>318</v>
      </c>
      <c r="N245" s="117" t="s">
        <v>220</v>
      </c>
      <c r="O245" s="117">
        <v>318</v>
      </c>
      <c r="P245" s="117">
        <v>131.5</v>
      </c>
      <c r="Q245" s="117">
        <v>275</v>
      </c>
      <c r="R245" s="120">
        <v>4</v>
      </c>
      <c r="S245" s="120">
        <v>3</v>
      </c>
      <c r="T245" s="120">
        <v>1</v>
      </c>
      <c r="U245" s="120">
        <v>0</v>
      </c>
      <c r="V245" s="120">
        <v>1</v>
      </c>
      <c r="W245" s="120">
        <v>2</v>
      </c>
      <c r="X245" s="120">
        <v>1</v>
      </c>
      <c r="Y245" s="120">
        <v>19</v>
      </c>
      <c r="Z245" s="120">
        <v>17</v>
      </c>
      <c r="AA245" s="120">
        <v>4</v>
      </c>
      <c r="AB245" s="120">
        <v>0</v>
      </c>
      <c r="AC245" s="120">
        <v>4</v>
      </c>
      <c r="AD245" s="120">
        <v>13</v>
      </c>
      <c r="AE245" s="120">
        <v>2</v>
      </c>
      <c r="AF245" s="129">
        <v>1</v>
      </c>
      <c r="AG245" s="129">
        <v>0.89473684210526316</v>
      </c>
      <c r="AH245" s="129">
        <v>0.21052631578947367</v>
      </c>
      <c r="AI245" s="129">
        <v>0</v>
      </c>
      <c r="AJ245" s="129">
        <v>0.21052631578947367</v>
      </c>
      <c r="AK245" s="129">
        <v>0.68421052631578949</v>
      </c>
      <c r="AL245" s="129">
        <v>0.10526315789473684</v>
      </c>
      <c r="AM245" s="123">
        <v>0.85599999999999998</v>
      </c>
      <c r="AN245" s="123">
        <v>0.58099999999999996</v>
      </c>
      <c r="AO245" s="123">
        <v>0.318</v>
      </c>
      <c r="AP245" s="123">
        <v>0</v>
      </c>
      <c r="AQ245" s="123">
        <v>0.318</v>
      </c>
      <c r="AR245" s="123">
        <v>0.26300000000000001</v>
      </c>
      <c r="AS245" s="123">
        <v>0.27500000000000002</v>
      </c>
      <c r="AT245" s="129">
        <v>1</v>
      </c>
      <c r="AU245" s="129">
        <v>0.67873831775700932</v>
      </c>
      <c r="AV245" s="129">
        <v>0.37149532710280375</v>
      </c>
      <c r="AW245" s="129">
        <v>0</v>
      </c>
      <c r="AX245" s="129">
        <v>0.37149532710280375</v>
      </c>
      <c r="AY245" s="129">
        <v>0.30724299065420563</v>
      </c>
      <c r="AZ245" s="129">
        <v>0.32126168224299068</v>
      </c>
      <c r="BA245" s="117">
        <v>45.05263157894737</v>
      </c>
      <c r="BB245" s="117">
        <v>34.176470588235297</v>
      </c>
      <c r="BC245" s="117">
        <v>79.5</v>
      </c>
      <c r="BD245" s="117" t="s">
        <v>220</v>
      </c>
      <c r="BE245" s="117">
        <v>79.5</v>
      </c>
      <c r="BF245" s="117">
        <v>20.23076923076923</v>
      </c>
      <c r="BG245" s="117">
        <v>137.5</v>
      </c>
    </row>
    <row r="246" spans="1:59" x14ac:dyDescent="0.45">
      <c r="A246" s="3" t="s">
        <v>217</v>
      </c>
      <c r="B246" s="3" t="s">
        <v>177</v>
      </c>
      <c r="C246" s="3" t="s">
        <v>457</v>
      </c>
      <c r="D246" s="114">
        <v>4.2</v>
      </c>
      <c r="E246" s="114">
        <v>4.75</v>
      </c>
      <c r="F246" s="114">
        <v>8</v>
      </c>
      <c r="G246" s="114" t="s">
        <v>220</v>
      </c>
      <c r="H246" s="114">
        <v>8</v>
      </c>
      <c r="I246" s="114">
        <v>3.6666666666666665</v>
      </c>
      <c r="J246" s="114">
        <v>2</v>
      </c>
      <c r="K246" s="117">
        <v>470.40000000000009</v>
      </c>
      <c r="L246" s="117">
        <v>551</v>
      </c>
      <c r="M246" s="117">
        <v>404</v>
      </c>
      <c r="N246" s="117" t="s">
        <v>220</v>
      </c>
      <c r="O246" s="117">
        <v>404</v>
      </c>
      <c r="P246" s="117">
        <v>600</v>
      </c>
      <c r="Q246" s="117">
        <v>148</v>
      </c>
      <c r="R246" s="120">
        <v>5</v>
      </c>
      <c r="S246" s="120">
        <v>4</v>
      </c>
      <c r="T246" s="120">
        <v>1</v>
      </c>
      <c r="U246" s="120">
        <v>0</v>
      </c>
      <c r="V246" s="120">
        <v>1</v>
      </c>
      <c r="W246" s="120">
        <v>3</v>
      </c>
      <c r="X246" s="120">
        <v>1</v>
      </c>
      <c r="Y246" s="120">
        <v>21</v>
      </c>
      <c r="Z246" s="120">
        <v>19</v>
      </c>
      <c r="AA246" s="120">
        <v>8</v>
      </c>
      <c r="AB246" s="120">
        <v>0</v>
      </c>
      <c r="AC246" s="120">
        <v>8</v>
      </c>
      <c r="AD246" s="120">
        <v>11</v>
      </c>
      <c r="AE246" s="120">
        <v>2</v>
      </c>
      <c r="AF246" s="129">
        <v>1</v>
      </c>
      <c r="AG246" s="129">
        <v>0.90476190476190477</v>
      </c>
      <c r="AH246" s="129">
        <v>0.38095238095238093</v>
      </c>
      <c r="AI246" s="129">
        <v>0</v>
      </c>
      <c r="AJ246" s="129">
        <v>0.38095238095238093</v>
      </c>
      <c r="AK246" s="129">
        <v>0.52380952380952384</v>
      </c>
      <c r="AL246" s="129">
        <v>9.5238095238095233E-2</v>
      </c>
      <c r="AM246" s="123">
        <v>2.3520000000000003</v>
      </c>
      <c r="AN246" s="123">
        <v>2.2040000000000002</v>
      </c>
      <c r="AO246" s="123">
        <v>0.40400000000000003</v>
      </c>
      <c r="AP246" s="123">
        <v>0</v>
      </c>
      <c r="AQ246" s="123">
        <v>0.40400000000000003</v>
      </c>
      <c r="AR246" s="123">
        <v>1.8</v>
      </c>
      <c r="AS246" s="123">
        <v>0.14799999999999999</v>
      </c>
      <c r="AT246" s="129">
        <v>1</v>
      </c>
      <c r="AU246" s="129">
        <v>0.93707482993197277</v>
      </c>
      <c r="AV246" s="129">
        <v>0.17176870748299319</v>
      </c>
      <c r="AW246" s="129">
        <v>0</v>
      </c>
      <c r="AX246" s="129">
        <v>0.17176870748299319</v>
      </c>
      <c r="AY246" s="129">
        <v>0.76530612244897955</v>
      </c>
      <c r="AZ246" s="129">
        <v>6.2925170068027197E-2</v>
      </c>
      <c r="BA246" s="117">
        <v>112.00000000000003</v>
      </c>
      <c r="BB246" s="117">
        <v>116</v>
      </c>
      <c r="BC246" s="117">
        <v>50.5</v>
      </c>
      <c r="BD246" s="117" t="s">
        <v>220</v>
      </c>
      <c r="BE246" s="117">
        <v>50.5</v>
      </c>
      <c r="BF246" s="117">
        <v>163.63636363636363</v>
      </c>
      <c r="BG246" s="117">
        <v>74</v>
      </c>
    </row>
    <row r="247" spans="1:59" x14ac:dyDescent="0.45">
      <c r="A247" s="3" t="s">
        <v>217</v>
      </c>
      <c r="B247" s="3" t="s">
        <v>177</v>
      </c>
      <c r="C247" s="3" t="s">
        <v>458</v>
      </c>
      <c r="D247" s="114">
        <v>3.1428571428571428</v>
      </c>
      <c r="E247" s="114">
        <v>5.333333333333333</v>
      </c>
      <c r="F247" s="114">
        <v>7.5</v>
      </c>
      <c r="G247" s="114">
        <v>8</v>
      </c>
      <c r="H247" s="114">
        <v>7</v>
      </c>
      <c r="I247" s="114">
        <v>1</v>
      </c>
      <c r="J247" s="114">
        <v>1.5</v>
      </c>
      <c r="K247" s="117">
        <v>313</v>
      </c>
      <c r="L247" s="117">
        <v>334.66666666666669</v>
      </c>
      <c r="M247" s="117">
        <v>494.50000000000006</v>
      </c>
      <c r="N247" s="117">
        <v>529</v>
      </c>
      <c r="O247" s="117">
        <v>460</v>
      </c>
      <c r="P247" s="117">
        <v>15</v>
      </c>
      <c r="Q247" s="117">
        <v>296.75</v>
      </c>
      <c r="R247" s="120">
        <v>7</v>
      </c>
      <c r="S247" s="120">
        <v>3</v>
      </c>
      <c r="T247" s="120">
        <v>2</v>
      </c>
      <c r="U247" s="120">
        <v>1</v>
      </c>
      <c r="V247" s="120">
        <v>1</v>
      </c>
      <c r="W247" s="120">
        <v>1</v>
      </c>
      <c r="X247" s="120">
        <v>4</v>
      </c>
      <c r="Y247" s="120">
        <v>22</v>
      </c>
      <c r="Z247" s="120">
        <v>16</v>
      </c>
      <c r="AA247" s="120">
        <v>15</v>
      </c>
      <c r="AB247" s="120">
        <v>8</v>
      </c>
      <c r="AC247" s="120">
        <v>7</v>
      </c>
      <c r="AD247" s="120">
        <v>1</v>
      </c>
      <c r="AE247" s="120">
        <v>6</v>
      </c>
      <c r="AF247" s="129">
        <v>1</v>
      </c>
      <c r="AG247" s="129">
        <v>0.72727272727272729</v>
      </c>
      <c r="AH247" s="129">
        <v>0.68181818181818177</v>
      </c>
      <c r="AI247" s="129">
        <v>0.36363636363636365</v>
      </c>
      <c r="AJ247" s="129">
        <v>0.31818181818181818</v>
      </c>
      <c r="AK247" s="129">
        <v>4.5454545454545456E-2</v>
      </c>
      <c r="AL247" s="129">
        <v>0.27272727272727271</v>
      </c>
      <c r="AM247" s="123">
        <v>2.1909999999999998</v>
      </c>
      <c r="AN247" s="123">
        <v>1.004</v>
      </c>
      <c r="AO247" s="123">
        <v>0.9890000000000001</v>
      </c>
      <c r="AP247" s="123">
        <v>0.52900000000000003</v>
      </c>
      <c r="AQ247" s="123">
        <v>0.46</v>
      </c>
      <c r="AR247" s="123">
        <v>1.4999999999999999E-2</v>
      </c>
      <c r="AS247" s="123">
        <v>1.1870000000000001</v>
      </c>
      <c r="AT247" s="129">
        <v>1</v>
      </c>
      <c r="AU247" s="129">
        <v>0.45823824737562763</v>
      </c>
      <c r="AV247" s="129">
        <v>0.45139205842081248</v>
      </c>
      <c r="AW247" s="129">
        <v>0.24144226380648109</v>
      </c>
      <c r="AX247" s="129">
        <v>0.20994979461433139</v>
      </c>
      <c r="AY247" s="129">
        <v>6.8461889548151527E-3</v>
      </c>
      <c r="AZ247" s="129">
        <v>0.54176175262437254</v>
      </c>
      <c r="BA247" s="117">
        <v>99.590909090909093</v>
      </c>
      <c r="BB247" s="117">
        <v>62.75</v>
      </c>
      <c r="BC247" s="117">
        <v>65.933333333333337</v>
      </c>
      <c r="BD247" s="117">
        <v>66.125</v>
      </c>
      <c r="BE247" s="117">
        <v>65.714285714285708</v>
      </c>
      <c r="BF247" s="117">
        <v>15</v>
      </c>
      <c r="BG247" s="117">
        <v>197.83333333333334</v>
      </c>
    </row>
    <row r="248" spans="1:59" x14ac:dyDescent="0.45">
      <c r="A248" s="3" t="s">
        <v>217</v>
      </c>
      <c r="B248" s="3" t="s">
        <v>177</v>
      </c>
      <c r="C248" s="3" t="s">
        <v>459</v>
      </c>
      <c r="D248" s="114">
        <v>4</v>
      </c>
      <c r="E248" s="114">
        <v>7</v>
      </c>
      <c r="F248" s="114">
        <v>16</v>
      </c>
      <c r="G248" s="114">
        <v>16</v>
      </c>
      <c r="H248" s="114" t="s">
        <v>220</v>
      </c>
      <c r="I248" s="114">
        <v>2.5</v>
      </c>
      <c r="J248" s="114">
        <v>1</v>
      </c>
      <c r="K248" s="117">
        <v>278.00000000000006</v>
      </c>
      <c r="L248" s="117">
        <v>250.66666666666666</v>
      </c>
      <c r="M248" s="117">
        <v>431</v>
      </c>
      <c r="N248" s="117">
        <v>431</v>
      </c>
      <c r="O248" s="117" t="s">
        <v>220</v>
      </c>
      <c r="P248" s="117">
        <v>160.5</v>
      </c>
      <c r="Q248" s="117">
        <v>305.33333333333331</v>
      </c>
      <c r="R248" s="120">
        <v>6</v>
      </c>
      <c r="S248" s="120">
        <v>3</v>
      </c>
      <c r="T248" s="120">
        <v>1</v>
      </c>
      <c r="U248" s="120">
        <v>1</v>
      </c>
      <c r="V248" s="120">
        <v>0</v>
      </c>
      <c r="W248" s="120">
        <v>2</v>
      </c>
      <c r="X248" s="120">
        <v>3</v>
      </c>
      <c r="Y248" s="120">
        <v>24</v>
      </c>
      <c r="Z248" s="120">
        <v>21</v>
      </c>
      <c r="AA248" s="120">
        <v>16</v>
      </c>
      <c r="AB248" s="120">
        <v>16</v>
      </c>
      <c r="AC248" s="120">
        <v>0</v>
      </c>
      <c r="AD248" s="120">
        <v>5</v>
      </c>
      <c r="AE248" s="120">
        <v>3</v>
      </c>
      <c r="AF248" s="129">
        <v>1</v>
      </c>
      <c r="AG248" s="129">
        <v>0.875</v>
      </c>
      <c r="AH248" s="129">
        <v>0.66666666666666663</v>
      </c>
      <c r="AI248" s="129">
        <v>0.66666666666666663</v>
      </c>
      <c r="AJ248" s="129">
        <v>0</v>
      </c>
      <c r="AK248" s="129">
        <v>0.20833333333333334</v>
      </c>
      <c r="AL248" s="129">
        <v>0.125</v>
      </c>
      <c r="AM248" s="123">
        <v>1.6680000000000001</v>
      </c>
      <c r="AN248" s="123">
        <v>0.752</v>
      </c>
      <c r="AO248" s="123">
        <v>0.43099999999999999</v>
      </c>
      <c r="AP248" s="123">
        <v>0.43099999999999999</v>
      </c>
      <c r="AQ248" s="123">
        <v>0</v>
      </c>
      <c r="AR248" s="123">
        <v>0.32100000000000001</v>
      </c>
      <c r="AS248" s="123">
        <v>0.91600000000000004</v>
      </c>
      <c r="AT248" s="129">
        <v>1</v>
      </c>
      <c r="AU248" s="129">
        <v>0.45083932853717024</v>
      </c>
      <c r="AV248" s="129">
        <v>0.25839328537170259</v>
      </c>
      <c r="AW248" s="129">
        <v>0.25839328537170259</v>
      </c>
      <c r="AX248" s="129">
        <v>0</v>
      </c>
      <c r="AY248" s="129">
        <v>0.19244604316546762</v>
      </c>
      <c r="AZ248" s="129">
        <v>0.54916067146282976</v>
      </c>
      <c r="BA248" s="117">
        <v>69.500000000000014</v>
      </c>
      <c r="BB248" s="117">
        <v>35.80952380952381</v>
      </c>
      <c r="BC248" s="117">
        <v>26.9375</v>
      </c>
      <c r="BD248" s="117">
        <v>26.9375</v>
      </c>
      <c r="BE248" s="117" t="s">
        <v>220</v>
      </c>
      <c r="BF248" s="117">
        <v>64.2</v>
      </c>
      <c r="BG248" s="117">
        <v>305.33333333333331</v>
      </c>
    </row>
    <row r="249" spans="1:59" x14ac:dyDescent="0.45">
      <c r="A249" s="3" t="s">
        <v>217</v>
      </c>
      <c r="B249" s="3" t="s">
        <v>177</v>
      </c>
      <c r="C249" s="3" t="s">
        <v>460</v>
      </c>
      <c r="D249" s="114">
        <v>3.75</v>
      </c>
      <c r="E249" s="114">
        <v>4.75</v>
      </c>
      <c r="F249" s="114">
        <v>9</v>
      </c>
      <c r="G249" s="114" t="s">
        <v>220</v>
      </c>
      <c r="H249" s="114">
        <v>9</v>
      </c>
      <c r="I249" s="114">
        <v>3.3333333333333335</v>
      </c>
      <c r="J249" s="114">
        <v>2.75</v>
      </c>
      <c r="K249" s="117">
        <v>210.75</v>
      </c>
      <c r="L249" s="117">
        <v>168.75</v>
      </c>
      <c r="M249" s="117">
        <v>466</v>
      </c>
      <c r="N249" s="117" t="s">
        <v>220</v>
      </c>
      <c r="O249" s="117">
        <v>466</v>
      </c>
      <c r="P249" s="117">
        <v>69.666666666666671</v>
      </c>
      <c r="Q249" s="117">
        <v>252.74999999999997</v>
      </c>
      <c r="R249" s="120">
        <v>8</v>
      </c>
      <c r="S249" s="120">
        <v>4</v>
      </c>
      <c r="T249" s="120">
        <v>1</v>
      </c>
      <c r="U249" s="120">
        <v>0</v>
      </c>
      <c r="V249" s="120">
        <v>1</v>
      </c>
      <c r="W249" s="120">
        <v>3</v>
      </c>
      <c r="X249" s="120">
        <v>4</v>
      </c>
      <c r="Y249" s="120">
        <v>30</v>
      </c>
      <c r="Z249" s="120">
        <v>19</v>
      </c>
      <c r="AA249" s="120">
        <v>9</v>
      </c>
      <c r="AB249" s="120">
        <v>0</v>
      </c>
      <c r="AC249" s="120">
        <v>9</v>
      </c>
      <c r="AD249" s="120">
        <v>10</v>
      </c>
      <c r="AE249" s="120">
        <v>11</v>
      </c>
      <c r="AF249" s="129">
        <v>1</v>
      </c>
      <c r="AG249" s="129">
        <v>0.6333333333333333</v>
      </c>
      <c r="AH249" s="129">
        <v>0.3</v>
      </c>
      <c r="AI249" s="129">
        <v>0</v>
      </c>
      <c r="AJ249" s="129">
        <v>0.3</v>
      </c>
      <c r="AK249" s="129">
        <v>0.33333333333333331</v>
      </c>
      <c r="AL249" s="129">
        <v>0.36666666666666664</v>
      </c>
      <c r="AM249" s="123">
        <v>1.6859999999999999</v>
      </c>
      <c r="AN249" s="123">
        <v>0.67500000000000004</v>
      </c>
      <c r="AO249" s="123">
        <v>0.46600000000000003</v>
      </c>
      <c r="AP249" s="123">
        <v>0</v>
      </c>
      <c r="AQ249" s="123">
        <v>0.46600000000000003</v>
      </c>
      <c r="AR249" s="123">
        <v>0.20899999999999999</v>
      </c>
      <c r="AS249" s="123">
        <v>1.0109999999999999</v>
      </c>
      <c r="AT249" s="129">
        <v>1</v>
      </c>
      <c r="AU249" s="129">
        <v>0.40035587188612104</v>
      </c>
      <c r="AV249" s="129">
        <v>0.2763938315539739</v>
      </c>
      <c r="AW249" s="129">
        <v>0</v>
      </c>
      <c r="AX249" s="129">
        <v>0.2763938315539739</v>
      </c>
      <c r="AY249" s="129">
        <v>0.1239620403321471</v>
      </c>
      <c r="AZ249" s="129">
        <v>0.59964412811387902</v>
      </c>
      <c r="BA249" s="117">
        <v>56.2</v>
      </c>
      <c r="BB249" s="117">
        <v>35.526315789473685</v>
      </c>
      <c r="BC249" s="117">
        <v>51.777777777777779</v>
      </c>
      <c r="BD249" s="117" t="s">
        <v>220</v>
      </c>
      <c r="BE249" s="117">
        <v>51.777777777777779</v>
      </c>
      <c r="BF249" s="117">
        <v>20.9</v>
      </c>
      <c r="BG249" s="117">
        <v>91.909090909090892</v>
      </c>
    </row>
    <row r="250" spans="1:59" x14ac:dyDescent="0.45">
      <c r="A250" s="2" t="s">
        <v>215</v>
      </c>
      <c r="B250" s="2" t="s">
        <v>178</v>
      </c>
      <c r="C250" s="2" t="s">
        <v>461</v>
      </c>
      <c r="D250" s="113">
        <v>4.25</v>
      </c>
      <c r="E250" s="113">
        <v>5.666666666666667</v>
      </c>
      <c r="F250" s="113">
        <v>8</v>
      </c>
      <c r="G250" s="113">
        <v>18</v>
      </c>
      <c r="H250" s="113">
        <v>4.666666666666667</v>
      </c>
      <c r="I250" s="113">
        <v>3.8</v>
      </c>
      <c r="J250" s="113">
        <v>2.4285714285714284</v>
      </c>
      <c r="K250" s="116">
        <v>297.0625</v>
      </c>
      <c r="L250" s="116">
        <v>334</v>
      </c>
      <c r="M250" s="116">
        <v>448.49999999999994</v>
      </c>
      <c r="N250" s="116">
        <v>578</v>
      </c>
      <c r="O250" s="116">
        <v>405.33333333333331</v>
      </c>
      <c r="P250" s="116">
        <v>242.4</v>
      </c>
      <c r="Q250" s="116">
        <v>249.57142857142858</v>
      </c>
      <c r="R250" s="119">
        <v>16</v>
      </c>
      <c r="S250" s="119">
        <v>9</v>
      </c>
      <c r="T250" s="119">
        <v>4</v>
      </c>
      <c r="U250" s="119">
        <v>1</v>
      </c>
      <c r="V250" s="119">
        <v>3</v>
      </c>
      <c r="W250" s="119">
        <v>5</v>
      </c>
      <c r="X250" s="119">
        <v>7</v>
      </c>
      <c r="Y250" s="119">
        <v>68</v>
      </c>
      <c r="Z250" s="119">
        <v>51</v>
      </c>
      <c r="AA250" s="119">
        <v>32</v>
      </c>
      <c r="AB250" s="119">
        <v>18</v>
      </c>
      <c r="AC250" s="119">
        <v>14</v>
      </c>
      <c r="AD250" s="119">
        <v>19</v>
      </c>
      <c r="AE250" s="119">
        <v>17</v>
      </c>
      <c r="AF250" s="128">
        <v>1</v>
      </c>
      <c r="AG250" s="128">
        <v>0.75</v>
      </c>
      <c r="AH250" s="128">
        <v>0.47058823529411764</v>
      </c>
      <c r="AI250" s="128">
        <v>0.26470588235294118</v>
      </c>
      <c r="AJ250" s="128">
        <v>0.20588235294117646</v>
      </c>
      <c r="AK250" s="128">
        <v>0.27941176470588236</v>
      </c>
      <c r="AL250" s="128">
        <v>0.25</v>
      </c>
      <c r="AM250" s="122">
        <v>4.7530000000000001</v>
      </c>
      <c r="AN250" s="122">
        <v>3.0059999999999998</v>
      </c>
      <c r="AO250" s="122">
        <v>1.7939999999999998</v>
      </c>
      <c r="AP250" s="122">
        <v>0.57799999999999996</v>
      </c>
      <c r="AQ250" s="122">
        <v>1.216</v>
      </c>
      <c r="AR250" s="122">
        <v>1.212</v>
      </c>
      <c r="AS250" s="122">
        <v>1.7470000000000001</v>
      </c>
      <c r="AT250" s="128">
        <v>1</v>
      </c>
      <c r="AU250" s="128">
        <v>0.6324426677887649</v>
      </c>
      <c r="AV250" s="128">
        <v>0.37744582369030083</v>
      </c>
      <c r="AW250" s="128">
        <v>0.12160740584893751</v>
      </c>
      <c r="AX250" s="128">
        <v>0.25583841784136335</v>
      </c>
      <c r="AY250" s="128">
        <v>0.25499684409846413</v>
      </c>
      <c r="AZ250" s="128">
        <v>0.36755733221123504</v>
      </c>
      <c r="BA250" s="116">
        <v>69.897058823529406</v>
      </c>
      <c r="BB250" s="116">
        <v>58.941176470588232</v>
      </c>
      <c r="BC250" s="116">
        <v>56.062499999999993</v>
      </c>
      <c r="BD250" s="116">
        <v>32.111111111111114</v>
      </c>
      <c r="BE250" s="116">
        <v>86.857142857142861</v>
      </c>
      <c r="BF250" s="116">
        <v>63.789473684210527</v>
      </c>
      <c r="BG250" s="116">
        <v>102.76470588235294</v>
      </c>
    </row>
    <row r="251" spans="1:59" x14ac:dyDescent="0.45">
      <c r="A251" s="3" t="s">
        <v>217</v>
      </c>
      <c r="B251" s="3" t="s">
        <v>178</v>
      </c>
      <c r="C251" s="3" t="s">
        <v>462</v>
      </c>
      <c r="D251" s="114">
        <v>4.166666666666667</v>
      </c>
      <c r="E251" s="114">
        <v>6.6</v>
      </c>
      <c r="F251" s="114">
        <v>9</v>
      </c>
      <c r="G251" s="114">
        <v>18</v>
      </c>
      <c r="H251" s="114">
        <v>4.5</v>
      </c>
      <c r="I251" s="114">
        <v>3</v>
      </c>
      <c r="J251" s="114">
        <v>2.4285714285714284</v>
      </c>
      <c r="K251" s="117">
        <v>299.41666666666669</v>
      </c>
      <c r="L251" s="117">
        <v>369.19999999999993</v>
      </c>
      <c r="M251" s="117">
        <v>439.99999999999994</v>
      </c>
      <c r="N251" s="117">
        <v>578</v>
      </c>
      <c r="O251" s="117">
        <v>371</v>
      </c>
      <c r="P251" s="117">
        <v>263</v>
      </c>
      <c r="Q251" s="117">
        <v>249.57142857142858</v>
      </c>
      <c r="R251" s="120">
        <v>12</v>
      </c>
      <c r="S251" s="120">
        <v>5</v>
      </c>
      <c r="T251" s="120">
        <v>3</v>
      </c>
      <c r="U251" s="120">
        <v>1</v>
      </c>
      <c r="V251" s="120">
        <v>2</v>
      </c>
      <c r="W251" s="120">
        <v>2</v>
      </c>
      <c r="X251" s="120">
        <v>7</v>
      </c>
      <c r="Y251" s="120">
        <v>50</v>
      </c>
      <c r="Z251" s="120">
        <v>33</v>
      </c>
      <c r="AA251" s="120">
        <v>27</v>
      </c>
      <c r="AB251" s="120">
        <v>18</v>
      </c>
      <c r="AC251" s="120">
        <v>9</v>
      </c>
      <c r="AD251" s="120">
        <v>6</v>
      </c>
      <c r="AE251" s="120">
        <v>17</v>
      </c>
      <c r="AF251" s="129">
        <v>1</v>
      </c>
      <c r="AG251" s="129">
        <v>0.66</v>
      </c>
      <c r="AH251" s="129">
        <v>0.54</v>
      </c>
      <c r="AI251" s="129">
        <v>0.36</v>
      </c>
      <c r="AJ251" s="129">
        <v>0.18</v>
      </c>
      <c r="AK251" s="129">
        <v>0.12</v>
      </c>
      <c r="AL251" s="129">
        <v>0.34</v>
      </c>
      <c r="AM251" s="123">
        <v>3.593</v>
      </c>
      <c r="AN251" s="123">
        <v>1.8459999999999999</v>
      </c>
      <c r="AO251" s="123">
        <v>1.3199999999999998</v>
      </c>
      <c r="AP251" s="123">
        <v>0.57799999999999996</v>
      </c>
      <c r="AQ251" s="123">
        <v>0.74199999999999999</v>
      </c>
      <c r="AR251" s="123">
        <v>0.52600000000000002</v>
      </c>
      <c r="AS251" s="123">
        <v>1.7470000000000001</v>
      </c>
      <c r="AT251" s="129">
        <v>1</v>
      </c>
      <c r="AU251" s="129">
        <v>0.5137767881992763</v>
      </c>
      <c r="AV251" s="129">
        <v>0.36738101864736983</v>
      </c>
      <c r="AW251" s="129">
        <v>0.16086835513498468</v>
      </c>
      <c r="AX251" s="129">
        <v>0.2065126635123852</v>
      </c>
      <c r="AY251" s="129">
        <v>0.1463957695519065</v>
      </c>
      <c r="AZ251" s="129">
        <v>0.48622321180072364</v>
      </c>
      <c r="BA251" s="117">
        <v>71.86</v>
      </c>
      <c r="BB251" s="117">
        <v>55.939393939393931</v>
      </c>
      <c r="BC251" s="117">
        <v>48.888888888888879</v>
      </c>
      <c r="BD251" s="117">
        <v>32.111111111111114</v>
      </c>
      <c r="BE251" s="117">
        <v>82.444444444444443</v>
      </c>
      <c r="BF251" s="117">
        <v>87.666666666666671</v>
      </c>
      <c r="BG251" s="117">
        <v>102.76470588235294</v>
      </c>
    </row>
    <row r="252" spans="1:59" x14ac:dyDescent="0.45">
      <c r="A252" s="3" t="s">
        <v>217</v>
      </c>
      <c r="B252" s="3" t="s">
        <v>178</v>
      </c>
      <c r="C252" s="3" t="s">
        <v>463</v>
      </c>
      <c r="D252" s="114">
        <v>4.666666666666667</v>
      </c>
      <c r="E252" s="114">
        <v>4.666666666666667</v>
      </c>
      <c r="F252" s="114">
        <v>5</v>
      </c>
      <c r="G252" s="114" t="s">
        <v>220</v>
      </c>
      <c r="H252" s="114">
        <v>5</v>
      </c>
      <c r="I252" s="114">
        <v>4.5</v>
      </c>
      <c r="J252" s="114" t="s">
        <v>220</v>
      </c>
      <c r="K252" s="117">
        <v>284.66666666666669</v>
      </c>
      <c r="L252" s="117">
        <v>284.66666666666669</v>
      </c>
      <c r="M252" s="117">
        <v>474</v>
      </c>
      <c r="N252" s="117" t="s">
        <v>220</v>
      </c>
      <c r="O252" s="117">
        <v>474</v>
      </c>
      <c r="P252" s="117">
        <v>190</v>
      </c>
      <c r="Q252" s="117" t="s">
        <v>220</v>
      </c>
      <c r="R252" s="120">
        <v>3</v>
      </c>
      <c r="S252" s="120">
        <v>3</v>
      </c>
      <c r="T252" s="120">
        <v>1</v>
      </c>
      <c r="U252" s="120">
        <v>0</v>
      </c>
      <c r="V252" s="120">
        <v>1</v>
      </c>
      <c r="W252" s="120">
        <v>2</v>
      </c>
      <c r="X252" s="120">
        <v>0</v>
      </c>
      <c r="Y252" s="120">
        <v>14</v>
      </c>
      <c r="Z252" s="120">
        <v>14</v>
      </c>
      <c r="AA252" s="120">
        <v>5</v>
      </c>
      <c r="AB252" s="120">
        <v>0</v>
      </c>
      <c r="AC252" s="120">
        <v>5</v>
      </c>
      <c r="AD252" s="120">
        <v>9</v>
      </c>
      <c r="AE252" s="120">
        <v>0</v>
      </c>
      <c r="AF252" s="129">
        <v>1</v>
      </c>
      <c r="AG252" s="129">
        <v>1</v>
      </c>
      <c r="AH252" s="129">
        <v>0.35714285714285715</v>
      </c>
      <c r="AI252" s="129">
        <v>0</v>
      </c>
      <c r="AJ252" s="129">
        <v>0.35714285714285715</v>
      </c>
      <c r="AK252" s="129">
        <v>0.6428571428571429</v>
      </c>
      <c r="AL252" s="129">
        <v>0</v>
      </c>
      <c r="AM252" s="123">
        <v>0.85399999999999998</v>
      </c>
      <c r="AN252" s="123">
        <v>0.85399999999999998</v>
      </c>
      <c r="AO252" s="123">
        <v>0.47399999999999998</v>
      </c>
      <c r="AP252" s="123">
        <v>0</v>
      </c>
      <c r="AQ252" s="123">
        <v>0.47399999999999998</v>
      </c>
      <c r="AR252" s="123">
        <v>0.38</v>
      </c>
      <c r="AS252" s="123">
        <v>0</v>
      </c>
      <c r="AT252" s="129">
        <v>1</v>
      </c>
      <c r="AU252" s="129">
        <v>1</v>
      </c>
      <c r="AV252" s="129">
        <v>0.55503512880562056</v>
      </c>
      <c r="AW252" s="129">
        <v>0</v>
      </c>
      <c r="AX252" s="129">
        <v>0.55503512880562056</v>
      </c>
      <c r="AY252" s="129">
        <v>0.44496487119437939</v>
      </c>
      <c r="AZ252" s="129">
        <v>0</v>
      </c>
      <c r="BA252" s="117">
        <v>61</v>
      </c>
      <c r="BB252" s="117">
        <v>61</v>
      </c>
      <c r="BC252" s="117">
        <v>94.8</v>
      </c>
      <c r="BD252" s="117" t="s">
        <v>220</v>
      </c>
      <c r="BE252" s="117">
        <v>94.8</v>
      </c>
      <c r="BF252" s="117">
        <v>42.222222222222221</v>
      </c>
      <c r="BG252" s="117" t="s">
        <v>220</v>
      </c>
    </row>
    <row r="253" spans="1:59" x14ac:dyDescent="0.45">
      <c r="A253" s="3" t="s">
        <v>217</v>
      </c>
      <c r="B253" s="3" t="s">
        <v>178</v>
      </c>
      <c r="C253" s="3" t="s">
        <v>464</v>
      </c>
      <c r="D253" s="114">
        <v>4</v>
      </c>
      <c r="E253" s="114">
        <v>4</v>
      </c>
      <c r="F253" s="114" t="s">
        <v>220</v>
      </c>
      <c r="G253" s="114" t="s">
        <v>220</v>
      </c>
      <c r="H253" s="114" t="s">
        <v>220</v>
      </c>
      <c r="I253" s="114">
        <v>4</v>
      </c>
      <c r="J253" s="114" t="s">
        <v>220</v>
      </c>
      <c r="K253" s="117">
        <v>306</v>
      </c>
      <c r="L253" s="117">
        <v>306</v>
      </c>
      <c r="M253" s="117" t="s">
        <v>220</v>
      </c>
      <c r="N253" s="117" t="s">
        <v>220</v>
      </c>
      <c r="O253" s="117" t="s">
        <v>220</v>
      </c>
      <c r="P253" s="117">
        <v>306</v>
      </c>
      <c r="Q253" s="117" t="s">
        <v>220</v>
      </c>
      <c r="R253" s="120">
        <v>1</v>
      </c>
      <c r="S253" s="120">
        <v>1</v>
      </c>
      <c r="T253" s="120">
        <v>0</v>
      </c>
      <c r="U253" s="120">
        <v>0</v>
      </c>
      <c r="V253" s="120">
        <v>0</v>
      </c>
      <c r="W253" s="120">
        <v>1</v>
      </c>
      <c r="X253" s="120">
        <v>0</v>
      </c>
      <c r="Y253" s="120">
        <v>4</v>
      </c>
      <c r="Z253" s="120">
        <v>4</v>
      </c>
      <c r="AA253" s="120">
        <v>0</v>
      </c>
      <c r="AB253" s="120">
        <v>0</v>
      </c>
      <c r="AC253" s="120">
        <v>0</v>
      </c>
      <c r="AD253" s="120">
        <v>4</v>
      </c>
      <c r="AE253" s="120">
        <v>0</v>
      </c>
      <c r="AF253" s="129">
        <v>1</v>
      </c>
      <c r="AG253" s="129">
        <v>1</v>
      </c>
      <c r="AH253" s="129">
        <v>0</v>
      </c>
      <c r="AI253" s="129">
        <v>0</v>
      </c>
      <c r="AJ253" s="129">
        <v>0</v>
      </c>
      <c r="AK253" s="129">
        <v>1</v>
      </c>
      <c r="AL253" s="129">
        <v>0</v>
      </c>
      <c r="AM253" s="123">
        <v>0.30599999999999999</v>
      </c>
      <c r="AN253" s="123">
        <v>0.30599999999999999</v>
      </c>
      <c r="AO253" s="123">
        <v>0</v>
      </c>
      <c r="AP253" s="123">
        <v>0</v>
      </c>
      <c r="AQ253" s="123">
        <v>0</v>
      </c>
      <c r="AR253" s="123">
        <v>0.30599999999999999</v>
      </c>
      <c r="AS253" s="123">
        <v>0</v>
      </c>
      <c r="AT253" s="129">
        <v>1</v>
      </c>
      <c r="AU253" s="129">
        <v>1</v>
      </c>
      <c r="AV253" s="129">
        <v>0</v>
      </c>
      <c r="AW253" s="129">
        <v>0</v>
      </c>
      <c r="AX253" s="129">
        <v>0</v>
      </c>
      <c r="AY253" s="129">
        <v>1</v>
      </c>
      <c r="AZ253" s="129">
        <v>0</v>
      </c>
      <c r="BA253" s="117">
        <v>76.5</v>
      </c>
      <c r="BB253" s="117">
        <v>76.5</v>
      </c>
      <c r="BC253" s="117" t="s">
        <v>220</v>
      </c>
      <c r="BD253" s="117" t="s">
        <v>220</v>
      </c>
      <c r="BE253" s="117" t="s">
        <v>220</v>
      </c>
      <c r="BF253" s="117">
        <v>76.5</v>
      </c>
      <c r="BG253" s="117" t="s">
        <v>220</v>
      </c>
    </row>
    <row r="254" spans="1:59" x14ac:dyDescent="0.45">
      <c r="A254" s="2" t="s">
        <v>215</v>
      </c>
      <c r="B254" s="2" t="s">
        <v>179</v>
      </c>
      <c r="C254" s="2" t="s">
        <v>465</v>
      </c>
      <c r="D254" s="113">
        <v>4.666666666666667</v>
      </c>
      <c r="E254" s="113">
        <v>5.4285714285714288</v>
      </c>
      <c r="F254" s="113">
        <v>8.3333333333333339</v>
      </c>
      <c r="G254" s="113">
        <v>7.5</v>
      </c>
      <c r="H254" s="113">
        <v>10</v>
      </c>
      <c r="I254" s="113">
        <v>4.6363636363636367</v>
      </c>
      <c r="J254" s="113">
        <v>2</v>
      </c>
      <c r="K254" s="116">
        <v>364.77777777777777</v>
      </c>
      <c r="L254" s="116">
        <v>373.42857142857144</v>
      </c>
      <c r="M254" s="116">
        <v>696</v>
      </c>
      <c r="N254" s="116">
        <v>673.5</v>
      </c>
      <c r="O254" s="116">
        <v>741</v>
      </c>
      <c r="P254" s="116">
        <v>285.45454545454544</v>
      </c>
      <c r="Q254" s="116">
        <v>334.5</v>
      </c>
      <c r="R254" s="119">
        <v>18</v>
      </c>
      <c r="S254" s="119">
        <v>14</v>
      </c>
      <c r="T254" s="119">
        <v>3</v>
      </c>
      <c r="U254" s="119">
        <v>2</v>
      </c>
      <c r="V254" s="119">
        <v>1</v>
      </c>
      <c r="W254" s="119">
        <v>11</v>
      </c>
      <c r="X254" s="119">
        <v>4</v>
      </c>
      <c r="Y254" s="119">
        <v>84</v>
      </c>
      <c r="Z254" s="119">
        <v>76</v>
      </c>
      <c r="AA254" s="119">
        <v>25</v>
      </c>
      <c r="AB254" s="119">
        <v>15</v>
      </c>
      <c r="AC254" s="119">
        <v>10</v>
      </c>
      <c r="AD254" s="119">
        <v>51</v>
      </c>
      <c r="AE254" s="119">
        <v>8</v>
      </c>
      <c r="AF254" s="128">
        <v>1</v>
      </c>
      <c r="AG254" s="128">
        <v>0.90476190476190477</v>
      </c>
      <c r="AH254" s="128">
        <v>0.29761904761904762</v>
      </c>
      <c r="AI254" s="128">
        <v>0.17857142857142858</v>
      </c>
      <c r="AJ254" s="128">
        <v>0.11904761904761904</v>
      </c>
      <c r="AK254" s="128">
        <v>0.6071428571428571</v>
      </c>
      <c r="AL254" s="128">
        <v>9.5238095238095233E-2</v>
      </c>
      <c r="AM254" s="122">
        <v>6.5659999999999998</v>
      </c>
      <c r="AN254" s="122">
        <v>5.2279999999999998</v>
      </c>
      <c r="AO254" s="122">
        <v>2.0880000000000001</v>
      </c>
      <c r="AP254" s="122">
        <v>1.347</v>
      </c>
      <c r="AQ254" s="122">
        <v>0.74099999999999999</v>
      </c>
      <c r="AR254" s="122">
        <v>3.14</v>
      </c>
      <c r="AS254" s="122">
        <v>1.3380000000000001</v>
      </c>
      <c r="AT254" s="128">
        <v>1</v>
      </c>
      <c r="AU254" s="128">
        <v>0.79622296679865978</v>
      </c>
      <c r="AV254" s="128">
        <v>0.31800182759671036</v>
      </c>
      <c r="AW254" s="128">
        <v>0.20514773073408468</v>
      </c>
      <c r="AX254" s="128">
        <v>0.11285409686262565</v>
      </c>
      <c r="AY254" s="128">
        <v>0.47822113920194947</v>
      </c>
      <c r="AZ254" s="128">
        <v>0.20377703320134025</v>
      </c>
      <c r="BA254" s="116">
        <v>78.166666666666671</v>
      </c>
      <c r="BB254" s="116">
        <v>68.78947368421052</v>
      </c>
      <c r="BC254" s="116">
        <v>83.52</v>
      </c>
      <c r="BD254" s="116">
        <v>89.8</v>
      </c>
      <c r="BE254" s="116">
        <v>74.099999999999994</v>
      </c>
      <c r="BF254" s="116">
        <v>61.568627450980394</v>
      </c>
      <c r="BG254" s="116">
        <v>167.25</v>
      </c>
    </row>
    <row r="255" spans="1:59" x14ac:dyDescent="0.45">
      <c r="A255" s="3" t="s">
        <v>217</v>
      </c>
      <c r="B255" s="3" t="s">
        <v>179</v>
      </c>
      <c r="C255" s="3" t="s">
        <v>466</v>
      </c>
      <c r="D255" s="114">
        <v>4</v>
      </c>
      <c r="E255" s="114">
        <v>4</v>
      </c>
      <c r="F255" s="114" t="s">
        <v>220</v>
      </c>
      <c r="G255" s="114" t="s">
        <v>220</v>
      </c>
      <c r="H255" s="114" t="s">
        <v>220</v>
      </c>
      <c r="I255" s="114">
        <v>4</v>
      </c>
      <c r="J255" s="114" t="s">
        <v>220</v>
      </c>
      <c r="K255" s="117">
        <v>78</v>
      </c>
      <c r="L255" s="117">
        <v>78</v>
      </c>
      <c r="M255" s="117" t="s">
        <v>220</v>
      </c>
      <c r="N255" s="117" t="s">
        <v>220</v>
      </c>
      <c r="O255" s="117" t="s">
        <v>220</v>
      </c>
      <c r="P255" s="117">
        <v>78</v>
      </c>
      <c r="Q255" s="117" t="s">
        <v>220</v>
      </c>
      <c r="R255" s="120">
        <v>1</v>
      </c>
      <c r="S255" s="120">
        <v>1</v>
      </c>
      <c r="T255" s="120">
        <v>0</v>
      </c>
      <c r="U255" s="120">
        <v>0</v>
      </c>
      <c r="V255" s="120">
        <v>0</v>
      </c>
      <c r="W255" s="120">
        <v>1</v>
      </c>
      <c r="X255" s="120">
        <v>0</v>
      </c>
      <c r="Y255" s="120">
        <v>4</v>
      </c>
      <c r="Z255" s="120">
        <v>4</v>
      </c>
      <c r="AA255" s="120">
        <v>0</v>
      </c>
      <c r="AB255" s="120">
        <v>0</v>
      </c>
      <c r="AC255" s="120">
        <v>0</v>
      </c>
      <c r="AD255" s="120">
        <v>4</v>
      </c>
      <c r="AE255" s="120">
        <v>0</v>
      </c>
      <c r="AF255" s="129">
        <v>1</v>
      </c>
      <c r="AG255" s="129">
        <v>1</v>
      </c>
      <c r="AH255" s="129">
        <v>0</v>
      </c>
      <c r="AI255" s="129">
        <v>0</v>
      </c>
      <c r="AJ255" s="129">
        <v>0</v>
      </c>
      <c r="AK255" s="129">
        <v>1</v>
      </c>
      <c r="AL255" s="129">
        <v>0</v>
      </c>
      <c r="AM255" s="123">
        <v>7.8E-2</v>
      </c>
      <c r="AN255" s="123">
        <v>7.8E-2</v>
      </c>
      <c r="AO255" s="123">
        <v>0</v>
      </c>
      <c r="AP255" s="123">
        <v>0</v>
      </c>
      <c r="AQ255" s="123">
        <v>0</v>
      </c>
      <c r="AR255" s="123">
        <v>7.8E-2</v>
      </c>
      <c r="AS255" s="123">
        <v>0</v>
      </c>
      <c r="AT255" s="129">
        <v>1</v>
      </c>
      <c r="AU255" s="129">
        <v>1</v>
      </c>
      <c r="AV255" s="129">
        <v>0</v>
      </c>
      <c r="AW255" s="129">
        <v>0</v>
      </c>
      <c r="AX255" s="129">
        <v>0</v>
      </c>
      <c r="AY255" s="129">
        <v>1</v>
      </c>
      <c r="AZ255" s="129">
        <v>0</v>
      </c>
      <c r="BA255" s="117">
        <v>19.5</v>
      </c>
      <c r="BB255" s="117">
        <v>19.5</v>
      </c>
      <c r="BC255" s="117" t="s">
        <v>220</v>
      </c>
      <c r="BD255" s="117" t="s">
        <v>220</v>
      </c>
      <c r="BE255" s="117" t="s">
        <v>220</v>
      </c>
      <c r="BF255" s="117">
        <v>19.5</v>
      </c>
      <c r="BG255" s="117" t="s">
        <v>220</v>
      </c>
    </row>
    <row r="256" spans="1:59" x14ac:dyDescent="0.45">
      <c r="A256" s="3" t="s">
        <v>217</v>
      </c>
      <c r="B256" s="3" t="s">
        <v>179</v>
      </c>
      <c r="C256" s="3" t="s">
        <v>467</v>
      </c>
      <c r="D256" s="114">
        <v>4.3</v>
      </c>
      <c r="E256" s="114">
        <v>5.833333333333333</v>
      </c>
      <c r="F256" s="114">
        <v>9.5</v>
      </c>
      <c r="G256" s="114">
        <v>9</v>
      </c>
      <c r="H256" s="114">
        <v>10</v>
      </c>
      <c r="I256" s="114">
        <v>4</v>
      </c>
      <c r="J256" s="114">
        <v>2</v>
      </c>
      <c r="K256" s="117">
        <v>368.79999999999995</v>
      </c>
      <c r="L256" s="117">
        <v>391.66666666666657</v>
      </c>
      <c r="M256" s="117">
        <v>673.5</v>
      </c>
      <c r="N256" s="117">
        <v>606</v>
      </c>
      <c r="O256" s="117">
        <v>741</v>
      </c>
      <c r="P256" s="117">
        <v>250.74999999999997</v>
      </c>
      <c r="Q256" s="117">
        <v>334.5</v>
      </c>
      <c r="R256" s="120">
        <v>10</v>
      </c>
      <c r="S256" s="120">
        <v>6</v>
      </c>
      <c r="T256" s="120">
        <v>2</v>
      </c>
      <c r="U256" s="120">
        <v>1</v>
      </c>
      <c r="V256" s="120">
        <v>1</v>
      </c>
      <c r="W256" s="120">
        <v>4</v>
      </c>
      <c r="X256" s="120">
        <v>4</v>
      </c>
      <c r="Y256" s="120">
        <v>43</v>
      </c>
      <c r="Z256" s="120">
        <v>35</v>
      </c>
      <c r="AA256" s="120">
        <v>19</v>
      </c>
      <c r="AB256" s="120">
        <v>9</v>
      </c>
      <c r="AC256" s="120">
        <v>10</v>
      </c>
      <c r="AD256" s="120">
        <v>16</v>
      </c>
      <c r="AE256" s="120">
        <v>8</v>
      </c>
      <c r="AF256" s="129">
        <v>1</v>
      </c>
      <c r="AG256" s="129">
        <v>0.81395348837209303</v>
      </c>
      <c r="AH256" s="129">
        <v>0.44186046511627908</v>
      </c>
      <c r="AI256" s="129">
        <v>0.20930232558139536</v>
      </c>
      <c r="AJ256" s="129">
        <v>0.23255813953488372</v>
      </c>
      <c r="AK256" s="129">
        <v>0.37209302325581395</v>
      </c>
      <c r="AL256" s="129">
        <v>0.18604651162790697</v>
      </c>
      <c r="AM256" s="123">
        <v>3.6879999999999997</v>
      </c>
      <c r="AN256" s="123">
        <v>2.3499999999999996</v>
      </c>
      <c r="AO256" s="123">
        <v>1.347</v>
      </c>
      <c r="AP256" s="123">
        <v>0.60599999999999998</v>
      </c>
      <c r="AQ256" s="123">
        <v>0.74099999999999999</v>
      </c>
      <c r="AR256" s="123">
        <v>1.0029999999999999</v>
      </c>
      <c r="AS256" s="123">
        <v>1.3380000000000001</v>
      </c>
      <c r="AT256" s="129">
        <v>1</v>
      </c>
      <c r="AU256" s="129">
        <v>0.63720173535791758</v>
      </c>
      <c r="AV256" s="129">
        <v>0.36523861171366595</v>
      </c>
      <c r="AW256" s="129">
        <v>0.16431670281995661</v>
      </c>
      <c r="AX256" s="129">
        <v>0.20092190889370934</v>
      </c>
      <c r="AY256" s="129">
        <v>0.27196312364425163</v>
      </c>
      <c r="AZ256" s="129">
        <v>0.36279826464208248</v>
      </c>
      <c r="BA256" s="117">
        <v>85.767441860465112</v>
      </c>
      <c r="BB256" s="117">
        <v>67.142857142857125</v>
      </c>
      <c r="BC256" s="117">
        <v>70.89473684210526</v>
      </c>
      <c r="BD256" s="117">
        <v>67.333333333333329</v>
      </c>
      <c r="BE256" s="117">
        <v>74.099999999999994</v>
      </c>
      <c r="BF256" s="117">
        <v>62.687499999999993</v>
      </c>
      <c r="BG256" s="117">
        <v>167.25</v>
      </c>
    </row>
    <row r="257" spans="1:59" x14ac:dyDescent="0.45">
      <c r="A257" s="3" t="s">
        <v>217</v>
      </c>
      <c r="B257" s="3" t="s">
        <v>179</v>
      </c>
      <c r="C257" s="3" t="s">
        <v>468</v>
      </c>
      <c r="D257" s="114">
        <v>5.2857142857142856</v>
      </c>
      <c r="E257" s="114">
        <v>5.2857142857142856</v>
      </c>
      <c r="F257" s="114">
        <v>6</v>
      </c>
      <c r="G257" s="114">
        <v>6</v>
      </c>
      <c r="H257" s="114" t="s">
        <v>220</v>
      </c>
      <c r="I257" s="114">
        <v>5.166666666666667</v>
      </c>
      <c r="J257" s="114" t="s">
        <v>220</v>
      </c>
      <c r="K257" s="117">
        <v>400.00000000000006</v>
      </c>
      <c r="L257" s="117">
        <v>400.00000000000006</v>
      </c>
      <c r="M257" s="117">
        <v>741</v>
      </c>
      <c r="N257" s="117">
        <v>741</v>
      </c>
      <c r="O257" s="117" t="s">
        <v>220</v>
      </c>
      <c r="P257" s="117">
        <v>343.16666666666669</v>
      </c>
      <c r="Q257" s="117" t="s">
        <v>220</v>
      </c>
      <c r="R257" s="120">
        <v>7</v>
      </c>
      <c r="S257" s="120">
        <v>7</v>
      </c>
      <c r="T257" s="120">
        <v>1</v>
      </c>
      <c r="U257" s="120">
        <v>1</v>
      </c>
      <c r="V257" s="120">
        <v>0</v>
      </c>
      <c r="W257" s="120">
        <v>6</v>
      </c>
      <c r="X257" s="120">
        <v>0</v>
      </c>
      <c r="Y257" s="120">
        <v>37</v>
      </c>
      <c r="Z257" s="120">
        <v>37</v>
      </c>
      <c r="AA257" s="120">
        <v>6</v>
      </c>
      <c r="AB257" s="120">
        <v>6</v>
      </c>
      <c r="AC257" s="120">
        <v>0</v>
      </c>
      <c r="AD257" s="120">
        <v>31</v>
      </c>
      <c r="AE257" s="120">
        <v>0</v>
      </c>
      <c r="AF257" s="129">
        <v>1</v>
      </c>
      <c r="AG257" s="129">
        <v>1</v>
      </c>
      <c r="AH257" s="129">
        <v>0.16216216216216217</v>
      </c>
      <c r="AI257" s="129">
        <v>0.16216216216216217</v>
      </c>
      <c r="AJ257" s="129">
        <v>0</v>
      </c>
      <c r="AK257" s="129">
        <v>0.83783783783783783</v>
      </c>
      <c r="AL257" s="129">
        <v>0</v>
      </c>
      <c r="AM257" s="123">
        <v>2.8000000000000003</v>
      </c>
      <c r="AN257" s="123">
        <v>2.8000000000000003</v>
      </c>
      <c r="AO257" s="123">
        <v>0.74099999999999999</v>
      </c>
      <c r="AP257" s="123">
        <v>0.74099999999999999</v>
      </c>
      <c r="AQ257" s="123">
        <v>0</v>
      </c>
      <c r="AR257" s="123">
        <v>2.0590000000000002</v>
      </c>
      <c r="AS257" s="123">
        <v>0</v>
      </c>
      <c r="AT257" s="129">
        <v>1</v>
      </c>
      <c r="AU257" s="129">
        <v>1</v>
      </c>
      <c r="AV257" s="129">
        <v>0.26464285714285712</v>
      </c>
      <c r="AW257" s="129">
        <v>0.26464285714285712</v>
      </c>
      <c r="AX257" s="129">
        <v>0</v>
      </c>
      <c r="AY257" s="129">
        <v>0.73535714285714282</v>
      </c>
      <c r="AZ257" s="129">
        <v>0</v>
      </c>
      <c r="BA257" s="117">
        <v>75.675675675675691</v>
      </c>
      <c r="BB257" s="117">
        <v>75.675675675675691</v>
      </c>
      <c r="BC257" s="117">
        <v>123.5</v>
      </c>
      <c r="BD257" s="117">
        <v>123.5</v>
      </c>
      <c r="BE257" s="117" t="s">
        <v>220</v>
      </c>
      <c r="BF257" s="117">
        <v>66.41935483870968</v>
      </c>
      <c r="BG257" s="117" t="s">
        <v>220</v>
      </c>
    </row>
    <row r="258" spans="1:59" x14ac:dyDescent="0.45">
      <c r="A258" s="2" t="s">
        <v>215</v>
      </c>
      <c r="B258" s="2" t="s">
        <v>180</v>
      </c>
      <c r="C258" s="2" t="s">
        <v>469</v>
      </c>
      <c r="D258" s="113">
        <v>3.8461538461538463</v>
      </c>
      <c r="E258" s="113">
        <v>6</v>
      </c>
      <c r="F258" s="113">
        <v>8.5</v>
      </c>
      <c r="G258" s="113">
        <v>10</v>
      </c>
      <c r="H258" s="113">
        <v>8.1999999999999993</v>
      </c>
      <c r="I258" s="113">
        <v>3</v>
      </c>
      <c r="J258" s="113">
        <v>2.2666666666666666</v>
      </c>
      <c r="K258" s="116">
        <v>331.23076923076923</v>
      </c>
      <c r="L258" s="116">
        <v>318.27272727272725</v>
      </c>
      <c r="M258" s="116">
        <v>441.5</v>
      </c>
      <c r="N258" s="116">
        <v>937</v>
      </c>
      <c r="O258" s="116">
        <v>342.4</v>
      </c>
      <c r="P258" s="116">
        <v>170.39999999999998</v>
      </c>
      <c r="Q258" s="116">
        <v>340.73333333333335</v>
      </c>
      <c r="R258" s="119">
        <v>26</v>
      </c>
      <c r="S258" s="119">
        <v>11</v>
      </c>
      <c r="T258" s="119">
        <v>6</v>
      </c>
      <c r="U258" s="119">
        <v>1</v>
      </c>
      <c r="V258" s="119">
        <v>5</v>
      </c>
      <c r="W258" s="119">
        <v>5</v>
      </c>
      <c r="X258" s="119">
        <v>15</v>
      </c>
      <c r="Y258" s="119">
        <v>100</v>
      </c>
      <c r="Z258" s="119">
        <v>66</v>
      </c>
      <c r="AA258" s="119">
        <v>51</v>
      </c>
      <c r="AB258" s="119">
        <v>10</v>
      </c>
      <c r="AC258" s="119">
        <v>41</v>
      </c>
      <c r="AD258" s="119">
        <v>15</v>
      </c>
      <c r="AE258" s="119">
        <v>34</v>
      </c>
      <c r="AF258" s="128">
        <v>1</v>
      </c>
      <c r="AG258" s="128">
        <v>0.66</v>
      </c>
      <c r="AH258" s="128">
        <v>0.51</v>
      </c>
      <c r="AI258" s="128">
        <v>0.1</v>
      </c>
      <c r="AJ258" s="128">
        <v>0.41</v>
      </c>
      <c r="AK258" s="128">
        <v>0.15</v>
      </c>
      <c r="AL258" s="128">
        <v>0.34</v>
      </c>
      <c r="AM258" s="122">
        <v>8.6120000000000001</v>
      </c>
      <c r="AN258" s="122">
        <v>3.5009999999999994</v>
      </c>
      <c r="AO258" s="122">
        <v>2.649</v>
      </c>
      <c r="AP258" s="122">
        <v>0.93700000000000006</v>
      </c>
      <c r="AQ258" s="122">
        <v>1.7119999999999997</v>
      </c>
      <c r="AR258" s="122">
        <v>0.85199999999999987</v>
      </c>
      <c r="AS258" s="122">
        <v>5.1109999999999998</v>
      </c>
      <c r="AT258" s="128">
        <v>1</v>
      </c>
      <c r="AU258" s="128">
        <v>0.40652577798420803</v>
      </c>
      <c r="AV258" s="128">
        <v>0.30759405480724572</v>
      </c>
      <c r="AW258" s="128">
        <v>0.10880167208546215</v>
      </c>
      <c r="AX258" s="128">
        <v>0.19879238272178354</v>
      </c>
      <c r="AY258" s="128">
        <v>9.8931723176962361E-2</v>
      </c>
      <c r="AZ258" s="128">
        <v>0.59347422201579192</v>
      </c>
      <c r="BA258" s="116">
        <v>86.12</v>
      </c>
      <c r="BB258" s="116">
        <v>53.04545454545454</v>
      </c>
      <c r="BC258" s="116">
        <v>51.941176470588232</v>
      </c>
      <c r="BD258" s="116">
        <v>93.7</v>
      </c>
      <c r="BE258" s="116">
        <v>41.756097560975604</v>
      </c>
      <c r="BF258" s="116">
        <v>56.79999999999999</v>
      </c>
      <c r="BG258" s="116">
        <v>150.3235294117647</v>
      </c>
    </row>
    <row r="259" spans="1:59" x14ac:dyDescent="0.45">
      <c r="A259" s="3" t="s">
        <v>217</v>
      </c>
      <c r="B259" s="3" t="s">
        <v>180</v>
      </c>
      <c r="C259" s="3" t="s">
        <v>470</v>
      </c>
      <c r="D259" s="114">
        <v>3</v>
      </c>
      <c r="E259" s="114">
        <v>3.25</v>
      </c>
      <c r="F259" s="114">
        <v>3</v>
      </c>
      <c r="G259" s="114" t="s">
        <v>220</v>
      </c>
      <c r="H259" s="114">
        <v>3</v>
      </c>
      <c r="I259" s="114">
        <v>3.3333333333333335</v>
      </c>
      <c r="J259" s="114">
        <v>2.6666666666666665</v>
      </c>
      <c r="K259" s="117">
        <v>259.99999999999994</v>
      </c>
      <c r="L259" s="117">
        <v>189.74999999999997</v>
      </c>
      <c r="M259" s="117">
        <v>285</v>
      </c>
      <c r="N259" s="117" t="s">
        <v>220</v>
      </c>
      <c r="O259" s="117">
        <v>285</v>
      </c>
      <c r="P259" s="117">
        <v>158</v>
      </c>
      <c r="Q259" s="117">
        <v>353.66666666666669</v>
      </c>
      <c r="R259" s="120">
        <v>7</v>
      </c>
      <c r="S259" s="120">
        <v>4</v>
      </c>
      <c r="T259" s="120">
        <v>1</v>
      </c>
      <c r="U259" s="120">
        <v>0</v>
      </c>
      <c r="V259" s="120">
        <v>1</v>
      </c>
      <c r="W259" s="120">
        <v>3</v>
      </c>
      <c r="X259" s="120">
        <v>3</v>
      </c>
      <c r="Y259" s="120">
        <v>21</v>
      </c>
      <c r="Z259" s="120">
        <v>13</v>
      </c>
      <c r="AA259" s="120">
        <v>3</v>
      </c>
      <c r="AB259" s="120">
        <v>0</v>
      </c>
      <c r="AC259" s="120">
        <v>3</v>
      </c>
      <c r="AD259" s="120">
        <v>10</v>
      </c>
      <c r="AE259" s="120">
        <v>8</v>
      </c>
      <c r="AF259" s="129">
        <v>1</v>
      </c>
      <c r="AG259" s="129">
        <v>0.61904761904761907</v>
      </c>
      <c r="AH259" s="129">
        <v>0.14285714285714285</v>
      </c>
      <c r="AI259" s="129">
        <v>0</v>
      </c>
      <c r="AJ259" s="129">
        <v>0.14285714285714285</v>
      </c>
      <c r="AK259" s="129">
        <v>0.47619047619047616</v>
      </c>
      <c r="AL259" s="129">
        <v>0.38095238095238093</v>
      </c>
      <c r="AM259" s="123">
        <v>1.8199999999999998</v>
      </c>
      <c r="AN259" s="123">
        <v>0.7589999999999999</v>
      </c>
      <c r="AO259" s="123">
        <v>0.28499999999999998</v>
      </c>
      <c r="AP259" s="123">
        <v>0</v>
      </c>
      <c r="AQ259" s="123">
        <v>0.28499999999999998</v>
      </c>
      <c r="AR259" s="123">
        <v>0.47399999999999998</v>
      </c>
      <c r="AS259" s="123">
        <v>1.0609999999999999</v>
      </c>
      <c r="AT259" s="129">
        <v>1</v>
      </c>
      <c r="AU259" s="129">
        <v>0.41703296703296699</v>
      </c>
      <c r="AV259" s="129">
        <v>0.15659340659340659</v>
      </c>
      <c r="AW259" s="129">
        <v>0</v>
      </c>
      <c r="AX259" s="129">
        <v>0.15659340659340659</v>
      </c>
      <c r="AY259" s="129">
        <v>0.26043956043956046</v>
      </c>
      <c r="AZ259" s="129">
        <v>0.58296703296703301</v>
      </c>
      <c r="BA259" s="117">
        <v>86.666666666666657</v>
      </c>
      <c r="BB259" s="117">
        <v>58.384615384615373</v>
      </c>
      <c r="BC259" s="117">
        <v>95</v>
      </c>
      <c r="BD259" s="117" t="s">
        <v>220</v>
      </c>
      <c r="BE259" s="117">
        <v>95</v>
      </c>
      <c r="BF259" s="117">
        <v>47.4</v>
      </c>
      <c r="BG259" s="117">
        <v>132.625</v>
      </c>
    </row>
    <row r="260" spans="1:59" x14ac:dyDescent="0.45">
      <c r="A260" s="3" t="s">
        <v>217</v>
      </c>
      <c r="B260" s="3" t="s">
        <v>180</v>
      </c>
      <c r="C260" s="3" t="s">
        <v>471</v>
      </c>
      <c r="D260" s="114">
        <v>3.6666666666666665</v>
      </c>
      <c r="E260" s="114">
        <v>5</v>
      </c>
      <c r="F260" s="114">
        <v>8</v>
      </c>
      <c r="G260" s="114" t="s">
        <v>220</v>
      </c>
      <c r="H260" s="114">
        <v>8</v>
      </c>
      <c r="I260" s="114">
        <v>2</v>
      </c>
      <c r="J260" s="114">
        <v>1</v>
      </c>
      <c r="K260" s="117">
        <v>291.99999999999994</v>
      </c>
      <c r="L260" s="117">
        <v>332.99999999999994</v>
      </c>
      <c r="M260" s="117">
        <v>367</v>
      </c>
      <c r="N260" s="117" t="s">
        <v>220</v>
      </c>
      <c r="O260" s="117">
        <v>367</v>
      </c>
      <c r="P260" s="117">
        <v>299</v>
      </c>
      <c r="Q260" s="117">
        <v>210</v>
      </c>
      <c r="R260" s="120">
        <v>3</v>
      </c>
      <c r="S260" s="120">
        <v>2</v>
      </c>
      <c r="T260" s="120">
        <v>1</v>
      </c>
      <c r="U260" s="120">
        <v>0</v>
      </c>
      <c r="V260" s="120">
        <v>1</v>
      </c>
      <c r="W260" s="120">
        <v>1</v>
      </c>
      <c r="X260" s="120">
        <v>1</v>
      </c>
      <c r="Y260" s="120">
        <v>11</v>
      </c>
      <c r="Z260" s="120">
        <v>10</v>
      </c>
      <c r="AA260" s="120">
        <v>8</v>
      </c>
      <c r="AB260" s="120">
        <v>0</v>
      </c>
      <c r="AC260" s="120">
        <v>8</v>
      </c>
      <c r="AD260" s="120">
        <v>2</v>
      </c>
      <c r="AE260" s="120">
        <v>1</v>
      </c>
      <c r="AF260" s="129">
        <v>1</v>
      </c>
      <c r="AG260" s="129">
        <v>0.90909090909090906</v>
      </c>
      <c r="AH260" s="129">
        <v>0.72727272727272729</v>
      </c>
      <c r="AI260" s="129">
        <v>0</v>
      </c>
      <c r="AJ260" s="129">
        <v>0.72727272727272729</v>
      </c>
      <c r="AK260" s="129">
        <v>0.18181818181818182</v>
      </c>
      <c r="AL260" s="129">
        <v>9.0909090909090912E-2</v>
      </c>
      <c r="AM260" s="123">
        <v>0.87599999999999989</v>
      </c>
      <c r="AN260" s="123">
        <v>0.66599999999999993</v>
      </c>
      <c r="AO260" s="123">
        <v>0.36699999999999999</v>
      </c>
      <c r="AP260" s="123">
        <v>0</v>
      </c>
      <c r="AQ260" s="123">
        <v>0.36699999999999999</v>
      </c>
      <c r="AR260" s="123">
        <v>0.29899999999999999</v>
      </c>
      <c r="AS260" s="123">
        <v>0.21</v>
      </c>
      <c r="AT260" s="129">
        <v>1</v>
      </c>
      <c r="AU260" s="129">
        <v>0.76027397260273977</v>
      </c>
      <c r="AV260" s="129">
        <v>0.41894977168949776</v>
      </c>
      <c r="AW260" s="129">
        <v>0</v>
      </c>
      <c r="AX260" s="129">
        <v>0.41894977168949776</v>
      </c>
      <c r="AY260" s="129">
        <v>0.34132420091324206</v>
      </c>
      <c r="AZ260" s="129">
        <v>0.23972602739726029</v>
      </c>
      <c r="BA260" s="117">
        <v>79.636363636363626</v>
      </c>
      <c r="BB260" s="117">
        <v>66.599999999999994</v>
      </c>
      <c r="BC260" s="117">
        <v>45.875</v>
      </c>
      <c r="BD260" s="117" t="s">
        <v>220</v>
      </c>
      <c r="BE260" s="117">
        <v>45.875</v>
      </c>
      <c r="BF260" s="117">
        <v>149.5</v>
      </c>
      <c r="BG260" s="117">
        <v>210</v>
      </c>
    </row>
    <row r="261" spans="1:59" x14ac:dyDescent="0.45">
      <c r="A261" s="3" t="s">
        <v>217</v>
      </c>
      <c r="B261" s="3" t="s">
        <v>180</v>
      </c>
      <c r="C261" s="3" t="s">
        <v>472</v>
      </c>
      <c r="D261" s="114">
        <v>4.615384615384615</v>
      </c>
      <c r="E261" s="114">
        <v>9.75</v>
      </c>
      <c r="F261" s="114">
        <v>12</v>
      </c>
      <c r="G261" s="114">
        <v>10</v>
      </c>
      <c r="H261" s="114">
        <v>13</v>
      </c>
      <c r="I261" s="114">
        <v>3</v>
      </c>
      <c r="J261" s="114">
        <v>2.3333333333333335</v>
      </c>
      <c r="K261" s="117">
        <v>404</v>
      </c>
      <c r="L261" s="117">
        <v>482.5</v>
      </c>
      <c r="M261" s="117">
        <v>617</v>
      </c>
      <c r="N261" s="117">
        <v>937</v>
      </c>
      <c r="O261" s="117">
        <v>457</v>
      </c>
      <c r="P261" s="117">
        <v>79</v>
      </c>
      <c r="Q261" s="117">
        <v>369.11111111111109</v>
      </c>
      <c r="R261" s="120">
        <v>13</v>
      </c>
      <c r="S261" s="120">
        <v>4</v>
      </c>
      <c r="T261" s="120">
        <v>3</v>
      </c>
      <c r="U261" s="120">
        <v>1</v>
      </c>
      <c r="V261" s="120">
        <v>2</v>
      </c>
      <c r="W261" s="120">
        <v>1</v>
      </c>
      <c r="X261" s="120">
        <v>9</v>
      </c>
      <c r="Y261" s="120">
        <v>60</v>
      </c>
      <c r="Z261" s="120">
        <v>39</v>
      </c>
      <c r="AA261" s="120">
        <v>36</v>
      </c>
      <c r="AB261" s="120">
        <v>10</v>
      </c>
      <c r="AC261" s="120">
        <v>26</v>
      </c>
      <c r="AD261" s="120">
        <v>3</v>
      </c>
      <c r="AE261" s="120">
        <v>21</v>
      </c>
      <c r="AF261" s="129">
        <v>1</v>
      </c>
      <c r="AG261" s="129">
        <v>0.65</v>
      </c>
      <c r="AH261" s="129">
        <v>0.6</v>
      </c>
      <c r="AI261" s="129">
        <v>0.16666666666666666</v>
      </c>
      <c r="AJ261" s="129">
        <v>0.43333333333333335</v>
      </c>
      <c r="AK261" s="129">
        <v>0.05</v>
      </c>
      <c r="AL261" s="129">
        <v>0.35</v>
      </c>
      <c r="AM261" s="123">
        <v>5.2519999999999998</v>
      </c>
      <c r="AN261" s="123">
        <v>1.93</v>
      </c>
      <c r="AO261" s="123">
        <v>1.851</v>
      </c>
      <c r="AP261" s="123">
        <v>0.93700000000000006</v>
      </c>
      <c r="AQ261" s="123">
        <v>0.91400000000000003</v>
      </c>
      <c r="AR261" s="123">
        <v>7.9000000000000001E-2</v>
      </c>
      <c r="AS261" s="123">
        <v>3.3220000000000001</v>
      </c>
      <c r="AT261" s="129">
        <v>1</v>
      </c>
      <c r="AU261" s="129">
        <v>0.36747905559786748</v>
      </c>
      <c r="AV261" s="129">
        <v>0.35243716679360243</v>
      </c>
      <c r="AW261" s="129">
        <v>0.17840822543792842</v>
      </c>
      <c r="AX261" s="129">
        <v>0.17402894135567404</v>
      </c>
      <c r="AY261" s="129">
        <v>1.5041888804265043E-2</v>
      </c>
      <c r="AZ261" s="129">
        <v>0.63252094440213258</v>
      </c>
      <c r="BA261" s="117">
        <v>87.533333333333331</v>
      </c>
      <c r="BB261" s="117">
        <v>49.487179487179489</v>
      </c>
      <c r="BC261" s="117">
        <v>51.416666666666664</v>
      </c>
      <c r="BD261" s="117">
        <v>93.7</v>
      </c>
      <c r="BE261" s="117">
        <v>35.153846153846153</v>
      </c>
      <c r="BF261" s="117">
        <v>26.333333333333332</v>
      </c>
      <c r="BG261" s="117">
        <v>158.1904761904762</v>
      </c>
    </row>
    <row r="262" spans="1:59" x14ac:dyDescent="0.45">
      <c r="A262" s="3" t="s">
        <v>217</v>
      </c>
      <c r="B262" s="3" t="s">
        <v>180</v>
      </c>
      <c r="C262" s="3" t="s">
        <v>473</v>
      </c>
      <c r="D262" s="114">
        <v>2.6666666666666665</v>
      </c>
      <c r="E262" s="114">
        <v>4</v>
      </c>
      <c r="F262" s="114">
        <v>4</v>
      </c>
      <c r="G262" s="114" t="s">
        <v>220</v>
      </c>
      <c r="H262" s="114">
        <v>4</v>
      </c>
      <c r="I262" s="114" t="s">
        <v>220</v>
      </c>
      <c r="J262" s="114">
        <v>2</v>
      </c>
      <c r="K262" s="117">
        <v>221.33333333333334</v>
      </c>
      <c r="L262" s="117">
        <v>146</v>
      </c>
      <c r="M262" s="117">
        <v>146</v>
      </c>
      <c r="N262" s="117" t="s">
        <v>220</v>
      </c>
      <c r="O262" s="117">
        <v>146</v>
      </c>
      <c r="P262" s="117" t="s">
        <v>220</v>
      </c>
      <c r="Q262" s="117">
        <v>259</v>
      </c>
      <c r="R262" s="120">
        <v>3</v>
      </c>
      <c r="S262" s="120">
        <v>1</v>
      </c>
      <c r="T262" s="120">
        <v>1</v>
      </c>
      <c r="U262" s="120">
        <v>0</v>
      </c>
      <c r="V262" s="120">
        <v>1</v>
      </c>
      <c r="W262" s="120">
        <v>0</v>
      </c>
      <c r="X262" s="120">
        <v>2</v>
      </c>
      <c r="Y262" s="120">
        <v>8</v>
      </c>
      <c r="Z262" s="120">
        <v>4</v>
      </c>
      <c r="AA262" s="120">
        <v>4</v>
      </c>
      <c r="AB262" s="120">
        <v>0</v>
      </c>
      <c r="AC262" s="120">
        <v>4</v>
      </c>
      <c r="AD262" s="120">
        <v>0</v>
      </c>
      <c r="AE262" s="120">
        <v>4</v>
      </c>
      <c r="AF262" s="129">
        <v>1</v>
      </c>
      <c r="AG262" s="129">
        <v>0.5</v>
      </c>
      <c r="AH262" s="129">
        <v>0.5</v>
      </c>
      <c r="AI262" s="129">
        <v>0</v>
      </c>
      <c r="AJ262" s="129">
        <v>0.5</v>
      </c>
      <c r="AK262" s="129">
        <v>0</v>
      </c>
      <c r="AL262" s="129">
        <v>0.5</v>
      </c>
      <c r="AM262" s="123">
        <v>0.66400000000000003</v>
      </c>
      <c r="AN262" s="123">
        <v>0.14599999999999999</v>
      </c>
      <c r="AO262" s="123">
        <v>0.14599999999999999</v>
      </c>
      <c r="AP262" s="123">
        <v>0</v>
      </c>
      <c r="AQ262" s="123">
        <v>0.14599999999999999</v>
      </c>
      <c r="AR262" s="123">
        <v>0</v>
      </c>
      <c r="AS262" s="123">
        <v>0.51800000000000002</v>
      </c>
      <c r="AT262" s="129">
        <v>1</v>
      </c>
      <c r="AU262" s="129">
        <v>0.21987951807228914</v>
      </c>
      <c r="AV262" s="129">
        <v>0.21987951807228914</v>
      </c>
      <c r="AW262" s="129">
        <v>0</v>
      </c>
      <c r="AX262" s="129">
        <v>0.21987951807228914</v>
      </c>
      <c r="AY262" s="129">
        <v>0</v>
      </c>
      <c r="AZ262" s="129">
        <v>0.78012048192771077</v>
      </c>
      <c r="BA262" s="117">
        <v>83</v>
      </c>
      <c r="BB262" s="117">
        <v>36.5</v>
      </c>
      <c r="BC262" s="117">
        <v>36.5</v>
      </c>
      <c r="BD262" s="117" t="s">
        <v>220</v>
      </c>
      <c r="BE262" s="117">
        <v>36.5</v>
      </c>
      <c r="BF262" s="117" t="s">
        <v>220</v>
      </c>
      <c r="BG262" s="117">
        <v>129.5</v>
      </c>
    </row>
    <row r="263" spans="1:59" x14ac:dyDescent="0.45">
      <c r="A263" s="2" t="s">
        <v>215</v>
      </c>
      <c r="B263" s="2" t="s">
        <v>181</v>
      </c>
      <c r="C263" s="2" t="s">
        <v>474</v>
      </c>
      <c r="D263" s="113">
        <v>4.0769230769230766</v>
      </c>
      <c r="E263" s="113">
        <v>5.8571428571428568</v>
      </c>
      <c r="F263" s="113">
        <v>12.5</v>
      </c>
      <c r="G263" s="113">
        <v>9</v>
      </c>
      <c r="H263" s="113">
        <v>16</v>
      </c>
      <c r="I263" s="113">
        <v>3.2</v>
      </c>
      <c r="J263" s="113">
        <v>2</v>
      </c>
      <c r="K263" s="116">
        <v>332.61538461538464</v>
      </c>
      <c r="L263" s="116">
        <v>411</v>
      </c>
      <c r="M263" s="116">
        <v>428.5</v>
      </c>
      <c r="N263" s="116">
        <v>587</v>
      </c>
      <c r="O263" s="116">
        <v>270</v>
      </c>
      <c r="P263" s="116">
        <v>404</v>
      </c>
      <c r="Q263" s="116">
        <v>241.16666666666666</v>
      </c>
      <c r="R263" s="119">
        <v>13</v>
      </c>
      <c r="S263" s="119">
        <v>7</v>
      </c>
      <c r="T263" s="119">
        <v>2</v>
      </c>
      <c r="U263" s="119">
        <v>1</v>
      </c>
      <c r="V263" s="119">
        <v>1</v>
      </c>
      <c r="W263" s="119">
        <v>5</v>
      </c>
      <c r="X263" s="119">
        <v>6</v>
      </c>
      <c r="Y263" s="119">
        <v>53</v>
      </c>
      <c r="Z263" s="119">
        <v>41</v>
      </c>
      <c r="AA263" s="119">
        <v>25</v>
      </c>
      <c r="AB263" s="119">
        <v>9</v>
      </c>
      <c r="AC263" s="119">
        <v>16</v>
      </c>
      <c r="AD263" s="119">
        <v>16</v>
      </c>
      <c r="AE263" s="119">
        <v>12</v>
      </c>
      <c r="AF263" s="128">
        <v>1</v>
      </c>
      <c r="AG263" s="128">
        <v>0.77358490566037741</v>
      </c>
      <c r="AH263" s="128">
        <v>0.47169811320754718</v>
      </c>
      <c r="AI263" s="128">
        <v>0.16981132075471697</v>
      </c>
      <c r="AJ263" s="128">
        <v>0.30188679245283018</v>
      </c>
      <c r="AK263" s="128">
        <v>0.30188679245283018</v>
      </c>
      <c r="AL263" s="128">
        <v>0.22641509433962265</v>
      </c>
      <c r="AM263" s="122">
        <v>4.3239999999999998</v>
      </c>
      <c r="AN263" s="122">
        <v>2.8769999999999998</v>
      </c>
      <c r="AO263" s="122">
        <v>0.85699999999999998</v>
      </c>
      <c r="AP263" s="122">
        <v>0.58699999999999997</v>
      </c>
      <c r="AQ263" s="122">
        <v>0.27</v>
      </c>
      <c r="AR263" s="122">
        <v>2.02</v>
      </c>
      <c r="AS263" s="122">
        <v>1.4470000000000001</v>
      </c>
      <c r="AT263" s="128">
        <v>1</v>
      </c>
      <c r="AU263" s="128">
        <v>0.6653561517113783</v>
      </c>
      <c r="AV263" s="128">
        <v>0.19819611470860315</v>
      </c>
      <c r="AW263" s="128">
        <v>0.13575393154486587</v>
      </c>
      <c r="AX263" s="128">
        <v>6.2442183163737286E-2</v>
      </c>
      <c r="AY263" s="128">
        <v>0.46716003700277525</v>
      </c>
      <c r="AZ263" s="128">
        <v>0.33464384828862165</v>
      </c>
      <c r="BA263" s="116">
        <v>81.584905660377359</v>
      </c>
      <c r="BB263" s="116">
        <v>70.170731707317074</v>
      </c>
      <c r="BC263" s="116">
        <v>34.28</v>
      </c>
      <c r="BD263" s="116">
        <v>65.222222222222229</v>
      </c>
      <c r="BE263" s="116">
        <v>16.875</v>
      </c>
      <c r="BF263" s="116">
        <v>126.25</v>
      </c>
      <c r="BG263" s="116">
        <v>120.58333333333333</v>
      </c>
    </row>
    <row r="264" spans="1:59" x14ac:dyDescent="0.45">
      <c r="A264" s="3" t="s">
        <v>217</v>
      </c>
      <c r="B264" s="3" t="s">
        <v>181</v>
      </c>
      <c r="C264" s="3" t="s">
        <v>475</v>
      </c>
      <c r="D264" s="114">
        <v>3</v>
      </c>
      <c r="E264" s="114">
        <v>3</v>
      </c>
      <c r="F264" s="114" t="s">
        <v>220</v>
      </c>
      <c r="G264" s="114" t="s">
        <v>220</v>
      </c>
      <c r="H264" s="114" t="s">
        <v>220</v>
      </c>
      <c r="I264" s="114">
        <v>3</v>
      </c>
      <c r="J264" s="114" t="s">
        <v>220</v>
      </c>
      <c r="K264" s="117">
        <v>110</v>
      </c>
      <c r="L264" s="117">
        <v>110</v>
      </c>
      <c r="M264" s="117" t="s">
        <v>220</v>
      </c>
      <c r="N264" s="117" t="s">
        <v>220</v>
      </c>
      <c r="O264" s="117" t="s">
        <v>220</v>
      </c>
      <c r="P264" s="117">
        <v>110</v>
      </c>
      <c r="Q264" s="117" t="s">
        <v>220</v>
      </c>
      <c r="R264" s="120">
        <v>1</v>
      </c>
      <c r="S264" s="120">
        <v>1</v>
      </c>
      <c r="T264" s="120">
        <v>0</v>
      </c>
      <c r="U264" s="120">
        <v>0</v>
      </c>
      <c r="V264" s="120">
        <v>0</v>
      </c>
      <c r="W264" s="120">
        <v>1</v>
      </c>
      <c r="X264" s="120">
        <v>0</v>
      </c>
      <c r="Y264" s="120">
        <v>3</v>
      </c>
      <c r="Z264" s="120">
        <v>3</v>
      </c>
      <c r="AA264" s="120">
        <v>0</v>
      </c>
      <c r="AB264" s="120">
        <v>0</v>
      </c>
      <c r="AC264" s="120">
        <v>0</v>
      </c>
      <c r="AD264" s="120">
        <v>3</v>
      </c>
      <c r="AE264" s="120">
        <v>0</v>
      </c>
      <c r="AF264" s="129">
        <v>1</v>
      </c>
      <c r="AG264" s="129">
        <v>1</v>
      </c>
      <c r="AH264" s="129">
        <v>0</v>
      </c>
      <c r="AI264" s="129">
        <v>0</v>
      </c>
      <c r="AJ264" s="129">
        <v>0</v>
      </c>
      <c r="AK264" s="129">
        <v>1</v>
      </c>
      <c r="AL264" s="129">
        <v>0</v>
      </c>
      <c r="AM264" s="123">
        <v>0.11</v>
      </c>
      <c r="AN264" s="123">
        <v>0.11</v>
      </c>
      <c r="AO264" s="123">
        <v>0</v>
      </c>
      <c r="AP264" s="123">
        <v>0</v>
      </c>
      <c r="AQ264" s="123">
        <v>0</v>
      </c>
      <c r="AR264" s="123">
        <v>0.11</v>
      </c>
      <c r="AS264" s="123">
        <v>0</v>
      </c>
      <c r="AT264" s="129">
        <v>1</v>
      </c>
      <c r="AU264" s="129">
        <v>1</v>
      </c>
      <c r="AV264" s="129">
        <v>0</v>
      </c>
      <c r="AW264" s="129">
        <v>0</v>
      </c>
      <c r="AX264" s="129">
        <v>0</v>
      </c>
      <c r="AY264" s="129">
        <v>1</v>
      </c>
      <c r="AZ264" s="129">
        <v>0</v>
      </c>
      <c r="BA264" s="117">
        <v>36.666666666666664</v>
      </c>
      <c r="BB264" s="117">
        <v>36.666666666666664</v>
      </c>
      <c r="BC264" s="117" t="s">
        <v>220</v>
      </c>
      <c r="BD264" s="117" t="s">
        <v>220</v>
      </c>
      <c r="BE264" s="117" t="s">
        <v>220</v>
      </c>
      <c r="BF264" s="117">
        <v>36.666666666666664</v>
      </c>
      <c r="BG264" s="117" t="s">
        <v>220</v>
      </c>
    </row>
    <row r="265" spans="1:59" x14ac:dyDescent="0.45">
      <c r="A265" s="3" t="s">
        <v>217</v>
      </c>
      <c r="B265" s="3" t="s">
        <v>181</v>
      </c>
      <c r="C265" s="3" t="s">
        <v>476</v>
      </c>
      <c r="D265" s="114">
        <v>4.5</v>
      </c>
      <c r="E265" s="114">
        <v>7</v>
      </c>
      <c r="F265" s="114">
        <v>12.5</v>
      </c>
      <c r="G265" s="114">
        <v>9</v>
      </c>
      <c r="H265" s="114">
        <v>16</v>
      </c>
      <c r="I265" s="114">
        <v>3.3333333333333335</v>
      </c>
      <c r="J265" s="114">
        <v>2</v>
      </c>
      <c r="K265" s="117">
        <v>378.1</v>
      </c>
      <c r="L265" s="117">
        <v>493.4</v>
      </c>
      <c r="M265" s="117">
        <v>428.5</v>
      </c>
      <c r="N265" s="117">
        <v>587</v>
      </c>
      <c r="O265" s="117">
        <v>270</v>
      </c>
      <c r="P265" s="117">
        <v>536.66666666666663</v>
      </c>
      <c r="Q265" s="117">
        <v>262.8</v>
      </c>
      <c r="R265" s="120">
        <v>10</v>
      </c>
      <c r="S265" s="120">
        <v>5</v>
      </c>
      <c r="T265" s="120">
        <v>2</v>
      </c>
      <c r="U265" s="120">
        <v>1</v>
      </c>
      <c r="V265" s="120">
        <v>1</v>
      </c>
      <c r="W265" s="120">
        <v>3</v>
      </c>
      <c r="X265" s="120">
        <v>5</v>
      </c>
      <c r="Y265" s="120">
        <v>45</v>
      </c>
      <c r="Z265" s="120">
        <v>35</v>
      </c>
      <c r="AA265" s="120">
        <v>25</v>
      </c>
      <c r="AB265" s="120">
        <v>9</v>
      </c>
      <c r="AC265" s="120">
        <v>16</v>
      </c>
      <c r="AD265" s="120">
        <v>10</v>
      </c>
      <c r="AE265" s="120">
        <v>10</v>
      </c>
      <c r="AF265" s="129">
        <v>1</v>
      </c>
      <c r="AG265" s="129">
        <v>0.77777777777777779</v>
      </c>
      <c r="AH265" s="129">
        <v>0.55555555555555558</v>
      </c>
      <c r="AI265" s="129">
        <v>0.2</v>
      </c>
      <c r="AJ265" s="129">
        <v>0.35555555555555557</v>
      </c>
      <c r="AK265" s="129">
        <v>0.22222222222222221</v>
      </c>
      <c r="AL265" s="129">
        <v>0.22222222222222221</v>
      </c>
      <c r="AM265" s="123">
        <v>3.7810000000000001</v>
      </c>
      <c r="AN265" s="123">
        <v>2.4670000000000001</v>
      </c>
      <c r="AO265" s="123">
        <v>0.85699999999999998</v>
      </c>
      <c r="AP265" s="123">
        <v>0.58699999999999997</v>
      </c>
      <c r="AQ265" s="123">
        <v>0.27</v>
      </c>
      <c r="AR265" s="123">
        <v>1.61</v>
      </c>
      <c r="AS265" s="123">
        <v>1.3140000000000001</v>
      </c>
      <c r="AT265" s="129">
        <v>1</v>
      </c>
      <c r="AU265" s="129">
        <v>0.65247289076963766</v>
      </c>
      <c r="AV265" s="129">
        <v>0.22665961385876751</v>
      </c>
      <c r="AW265" s="129">
        <v>0.15524993387992594</v>
      </c>
      <c r="AX265" s="129">
        <v>7.1409679978841581E-2</v>
      </c>
      <c r="AY265" s="129">
        <v>0.42581327691087018</v>
      </c>
      <c r="AZ265" s="129">
        <v>0.34752710923036234</v>
      </c>
      <c r="BA265" s="117">
        <v>84.022222222222226</v>
      </c>
      <c r="BB265" s="117">
        <v>70.48571428571428</v>
      </c>
      <c r="BC265" s="117">
        <v>34.28</v>
      </c>
      <c r="BD265" s="117">
        <v>65.222222222222229</v>
      </c>
      <c r="BE265" s="117">
        <v>16.875</v>
      </c>
      <c r="BF265" s="117">
        <v>161</v>
      </c>
      <c r="BG265" s="117">
        <v>131.4</v>
      </c>
    </row>
    <row r="266" spans="1:59" x14ac:dyDescent="0.45">
      <c r="A266" s="3" t="s">
        <v>217</v>
      </c>
      <c r="B266" s="3" t="s">
        <v>181</v>
      </c>
      <c r="C266" s="3" t="s">
        <v>477</v>
      </c>
      <c r="D266" s="114" t="s">
        <v>220</v>
      </c>
      <c r="E266" s="114" t="s">
        <v>220</v>
      </c>
      <c r="F266" s="114" t="s">
        <v>220</v>
      </c>
      <c r="G266" s="114" t="s">
        <v>220</v>
      </c>
      <c r="H266" s="114" t="s">
        <v>220</v>
      </c>
      <c r="I266" s="114" t="s">
        <v>220</v>
      </c>
      <c r="J266" s="114" t="s">
        <v>220</v>
      </c>
      <c r="K266" s="117" t="s">
        <v>220</v>
      </c>
      <c r="L266" s="117" t="s">
        <v>220</v>
      </c>
      <c r="M266" s="117" t="s">
        <v>220</v>
      </c>
      <c r="N266" s="117" t="s">
        <v>220</v>
      </c>
      <c r="O266" s="117" t="s">
        <v>220</v>
      </c>
      <c r="P266" s="117" t="s">
        <v>220</v>
      </c>
      <c r="Q266" s="117" t="s">
        <v>220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20">
        <v>0</v>
      </c>
      <c r="X266" s="12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9" t="s">
        <v>220</v>
      </c>
      <c r="AG266" s="129" t="s">
        <v>220</v>
      </c>
      <c r="AH266" s="129" t="s">
        <v>220</v>
      </c>
      <c r="AI266" s="129" t="s">
        <v>220</v>
      </c>
      <c r="AJ266" s="129" t="s">
        <v>220</v>
      </c>
      <c r="AK266" s="129" t="s">
        <v>220</v>
      </c>
      <c r="AL266" s="129" t="s">
        <v>220</v>
      </c>
      <c r="AM266" s="123">
        <v>0</v>
      </c>
      <c r="AN266" s="123">
        <v>0</v>
      </c>
      <c r="AO266" s="123">
        <v>0</v>
      </c>
      <c r="AP266" s="123">
        <v>0</v>
      </c>
      <c r="AQ266" s="123">
        <v>0</v>
      </c>
      <c r="AR266" s="123">
        <v>0</v>
      </c>
      <c r="AS266" s="123">
        <v>0</v>
      </c>
      <c r="AT266" s="129" t="s">
        <v>220</v>
      </c>
      <c r="AU266" s="129" t="s">
        <v>220</v>
      </c>
      <c r="AV266" s="129" t="s">
        <v>220</v>
      </c>
      <c r="AW266" s="129" t="s">
        <v>220</v>
      </c>
      <c r="AX266" s="129" t="s">
        <v>220</v>
      </c>
      <c r="AY266" s="129" t="s">
        <v>220</v>
      </c>
      <c r="AZ266" s="129" t="s">
        <v>220</v>
      </c>
      <c r="BA266" s="117" t="s">
        <v>220</v>
      </c>
      <c r="BB266" s="117" t="s">
        <v>220</v>
      </c>
      <c r="BC266" s="117" t="s">
        <v>220</v>
      </c>
      <c r="BD266" s="117" t="s">
        <v>220</v>
      </c>
      <c r="BE266" s="117" t="s">
        <v>220</v>
      </c>
      <c r="BF266" s="117" t="s">
        <v>220</v>
      </c>
      <c r="BG266" s="117" t="s">
        <v>220</v>
      </c>
    </row>
    <row r="267" spans="1:59" x14ac:dyDescent="0.45">
      <c r="A267" s="3" t="s">
        <v>217</v>
      </c>
      <c r="B267" s="3" t="s">
        <v>181</v>
      </c>
      <c r="C267" s="3" t="s">
        <v>478</v>
      </c>
      <c r="D267" s="114">
        <v>2.5</v>
      </c>
      <c r="E267" s="114">
        <v>3</v>
      </c>
      <c r="F267" s="114" t="s">
        <v>220</v>
      </c>
      <c r="G267" s="114" t="s">
        <v>220</v>
      </c>
      <c r="H267" s="114" t="s">
        <v>220</v>
      </c>
      <c r="I267" s="114">
        <v>3</v>
      </c>
      <c r="J267" s="114">
        <v>2</v>
      </c>
      <c r="K267" s="117">
        <v>216.5</v>
      </c>
      <c r="L267" s="117">
        <v>300</v>
      </c>
      <c r="M267" s="117" t="s">
        <v>220</v>
      </c>
      <c r="N267" s="117" t="s">
        <v>220</v>
      </c>
      <c r="O267" s="117" t="s">
        <v>220</v>
      </c>
      <c r="P267" s="117">
        <v>300</v>
      </c>
      <c r="Q267" s="117">
        <v>133</v>
      </c>
      <c r="R267" s="120">
        <v>2</v>
      </c>
      <c r="S267" s="120">
        <v>1</v>
      </c>
      <c r="T267" s="120">
        <v>0</v>
      </c>
      <c r="U267" s="120">
        <v>0</v>
      </c>
      <c r="V267" s="120">
        <v>0</v>
      </c>
      <c r="W267" s="120">
        <v>1</v>
      </c>
      <c r="X267" s="120">
        <v>1</v>
      </c>
      <c r="Y267" s="120">
        <v>5</v>
      </c>
      <c r="Z267" s="120">
        <v>3</v>
      </c>
      <c r="AA267" s="120">
        <v>0</v>
      </c>
      <c r="AB267" s="120">
        <v>0</v>
      </c>
      <c r="AC267" s="120">
        <v>0</v>
      </c>
      <c r="AD267" s="120">
        <v>3</v>
      </c>
      <c r="AE267" s="120">
        <v>2</v>
      </c>
      <c r="AF267" s="129">
        <v>1</v>
      </c>
      <c r="AG267" s="129">
        <v>0.6</v>
      </c>
      <c r="AH267" s="129">
        <v>0</v>
      </c>
      <c r="AI267" s="129">
        <v>0</v>
      </c>
      <c r="AJ267" s="129">
        <v>0</v>
      </c>
      <c r="AK267" s="129">
        <v>0.6</v>
      </c>
      <c r="AL267" s="129">
        <v>0.4</v>
      </c>
      <c r="AM267" s="123">
        <v>0.433</v>
      </c>
      <c r="AN267" s="123">
        <v>0.3</v>
      </c>
      <c r="AO267" s="123">
        <v>0</v>
      </c>
      <c r="AP267" s="123">
        <v>0</v>
      </c>
      <c r="AQ267" s="123">
        <v>0</v>
      </c>
      <c r="AR267" s="123">
        <v>0.3</v>
      </c>
      <c r="AS267" s="123">
        <v>0.13300000000000001</v>
      </c>
      <c r="AT267" s="129">
        <v>1</v>
      </c>
      <c r="AU267" s="129">
        <v>0.69284064665127021</v>
      </c>
      <c r="AV267" s="129">
        <v>0</v>
      </c>
      <c r="AW267" s="129">
        <v>0</v>
      </c>
      <c r="AX267" s="129">
        <v>0</v>
      </c>
      <c r="AY267" s="129">
        <v>0.69284064665127021</v>
      </c>
      <c r="AZ267" s="129">
        <v>0.30715935334872979</v>
      </c>
      <c r="BA267" s="117">
        <v>86.6</v>
      </c>
      <c r="BB267" s="117">
        <v>100</v>
      </c>
      <c r="BC267" s="117" t="s">
        <v>220</v>
      </c>
      <c r="BD267" s="117" t="s">
        <v>220</v>
      </c>
      <c r="BE267" s="117" t="s">
        <v>220</v>
      </c>
      <c r="BF267" s="117">
        <v>100</v>
      </c>
      <c r="BG267" s="117">
        <v>66.5</v>
      </c>
    </row>
    <row r="268" spans="1:59" x14ac:dyDescent="0.45">
      <c r="A268" s="2" t="s">
        <v>215</v>
      </c>
      <c r="B268" s="2" t="s">
        <v>182</v>
      </c>
      <c r="C268" s="2" t="s">
        <v>479</v>
      </c>
      <c r="D268" s="113">
        <v>4.3738317757009346</v>
      </c>
      <c r="E268" s="113">
        <v>9.1034482758620694</v>
      </c>
      <c r="F268" s="113">
        <v>14.166666666666666</v>
      </c>
      <c r="G268" s="113">
        <v>16.571428571428573</v>
      </c>
      <c r="H268" s="113">
        <v>10.8</v>
      </c>
      <c r="I268" s="113">
        <v>5.5294117647058822</v>
      </c>
      <c r="J268" s="113">
        <v>2.6153846153846154</v>
      </c>
      <c r="K268" s="116">
        <v>349.05607476635521</v>
      </c>
      <c r="L268" s="116">
        <v>391.55172413793099</v>
      </c>
      <c r="M268" s="116">
        <v>444.08333333333331</v>
      </c>
      <c r="N268" s="116">
        <v>466.42857142857144</v>
      </c>
      <c r="O268" s="116">
        <v>412.8</v>
      </c>
      <c r="P268" s="116">
        <v>354.47058823529414</v>
      </c>
      <c r="Q268" s="116">
        <v>333.25641025641022</v>
      </c>
      <c r="R268" s="119">
        <v>107</v>
      </c>
      <c r="S268" s="119">
        <v>29</v>
      </c>
      <c r="T268" s="119">
        <v>12</v>
      </c>
      <c r="U268" s="119">
        <v>7</v>
      </c>
      <c r="V268" s="119">
        <v>5</v>
      </c>
      <c r="W268" s="119">
        <v>17</v>
      </c>
      <c r="X268" s="119">
        <v>78</v>
      </c>
      <c r="Y268" s="119">
        <v>468</v>
      </c>
      <c r="Z268" s="119">
        <v>264</v>
      </c>
      <c r="AA268" s="119">
        <v>170</v>
      </c>
      <c r="AB268" s="119">
        <v>116</v>
      </c>
      <c r="AC268" s="119">
        <v>54</v>
      </c>
      <c r="AD268" s="119">
        <v>94</v>
      </c>
      <c r="AE268" s="119">
        <v>204</v>
      </c>
      <c r="AF268" s="128">
        <v>1</v>
      </c>
      <c r="AG268" s="128">
        <v>0.5641025641025641</v>
      </c>
      <c r="AH268" s="128">
        <v>0.36324786324786323</v>
      </c>
      <c r="AI268" s="128">
        <v>0.24786324786324787</v>
      </c>
      <c r="AJ268" s="128">
        <v>0.11538461538461539</v>
      </c>
      <c r="AK268" s="128">
        <v>0.20085470085470086</v>
      </c>
      <c r="AL268" s="128">
        <v>0.4358974358974359</v>
      </c>
      <c r="AM268" s="122">
        <v>37.349000000000004</v>
      </c>
      <c r="AN268" s="122">
        <v>11.354999999999999</v>
      </c>
      <c r="AO268" s="122">
        <v>5.3289999999999997</v>
      </c>
      <c r="AP268" s="122">
        <v>3.2650000000000001</v>
      </c>
      <c r="AQ268" s="122">
        <v>2.0640000000000001</v>
      </c>
      <c r="AR268" s="122">
        <v>6.0260000000000007</v>
      </c>
      <c r="AS268" s="122">
        <v>25.993999999999996</v>
      </c>
      <c r="AT268" s="128">
        <v>1</v>
      </c>
      <c r="AU268" s="128">
        <v>0.30402420412862452</v>
      </c>
      <c r="AV268" s="128">
        <v>0.14268119628370235</v>
      </c>
      <c r="AW268" s="128">
        <v>8.7418672521352644E-2</v>
      </c>
      <c r="AX268" s="128">
        <v>5.5262523762349726E-2</v>
      </c>
      <c r="AY268" s="128">
        <v>0.16134300784492223</v>
      </c>
      <c r="AZ268" s="128">
        <v>0.69597579587137526</v>
      </c>
      <c r="BA268" s="116">
        <v>79.805555555555571</v>
      </c>
      <c r="BB268" s="116">
        <v>43.011363636363626</v>
      </c>
      <c r="BC268" s="116">
        <v>31.347058823529412</v>
      </c>
      <c r="BD268" s="116">
        <v>28.146551724137932</v>
      </c>
      <c r="BE268" s="116">
        <v>38.222222222222221</v>
      </c>
      <c r="BF268" s="116">
        <v>64.106382978723417</v>
      </c>
      <c r="BG268" s="116">
        <v>127.42156862745097</v>
      </c>
    </row>
    <row r="269" spans="1:59" x14ac:dyDescent="0.45">
      <c r="A269" s="3" t="s">
        <v>217</v>
      </c>
      <c r="B269" s="3" t="s">
        <v>182</v>
      </c>
      <c r="C269" s="3" t="s">
        <v>480</v>
      </c>
      <c r="D269" s="114">
        <v>4.62</v>
      </c>
      <c r="E269" s="114">
        <v>9.4166666666666661</v>
      </c>
      <c r="F269" s="114">
        <v>13.2</v>
      </c>
      <c r="G269" s="114">
        <v>19.5</v>
      </c>
      <c r="H269" s="114">
        <v>9</v>
      </c>
      <c r="I269" s="114">
        <v>6.7142857142857144</v>
      </c>
      <c r="J269" s="114">
        <v>3.1052631578947367</v>
      </c>
      <c r="K269" s="117">
        <v>398.5</v>
      </c>
      <c r="L269" s="117">
        <v>433.83333333333326</v>
      </c>
      <c r="M269" s="117">
        <v>425</v>
      </c>
      <c r="N269" s="117">
        <v>507</v>
      </c>
      <c r="O269" s="117">
        <v>370.33333333333331</v>
      </c>
      <c r="P269" s="117">
        <v>440.14285714285717</v>
      </c>
      <c r="Q269" s="117">
        <v>387.34210526315792</v>
      </c>
      <c r="R269" s="120">
        <v>50</v>
      </c>
      <c r="S269" s="120">
        <v>12</v>
      </c>
      <c r="T269" s="120">
        <v>5</v>
      </c>
      <c r="U269" s="120">
        <v>2</v>
      </c>
      <c r="V269" s="120">
        <v>3</v>
      </c>
      <c r="W269" s="120">
        <v>7</v>
      </c>
      <c r="X269" s="120">
        <v>38</v>
      </c>
      <c r="Y269" s="120">
        <v>231</v>
      </c>
      <c r="Z269" s="120">
        <v>113</v>
      </c>
      <c r="AA269" s="120">
        <v>66</v>
      </c>
      <c r="AB269" s="120">
        <v>39</v>
      </c>
      <c r="AC269" s="120">
        <v>27</v>
      </c>
      <c r="AD269" s="120">
        <v>47</v>
      </c>
      <c r="AE269" s="120">
        <v>118</v>
      </c>
      <c r="AF269" s="129">
        <v>1</v>
      </c>
      <c r="AG269" s="129">
        <v>0.48917748917748916</v>
      </c>
      <c r="AH269" s="129">
        <v>0.2857142857142857</v>
      </c>
      <c r="AI269" s="129">
        <v>0.16883116883116883</v>
      </c>
      <c r="AJ269" s="129">
        <v>0.11688311688311688</v>
      </c>
      <c r="AK269" s="129">
        <v>0.20346320346320346</v>
      </c>
      <c r="AL269" s="129">
        <v>0.51082251082251084</v>
      </c>
      <c r="AM269" s="123">
        <v>19.925000000000001</v>
      </c>
      <c r="AN269" s="123">
        <v>5.2059999999999995</v>
      </c>
      <c r="AO269" s="123">
        <v>2.125</v>
      </c>
      <c r="AP269" s="123">
        <v>1.014</v>
      </c>
      <c r="AQ269" s="123">
        <v>1.111</v>
      </c>
      <c r="AR269" s="123">
        <v>3.081</v>
      </c>
      <c r="AS269" s="123">
        <v>14.718999999999999</v>
      </c>
      <c r="AT269" s="129">
        <v>1</v>
      </c>
      <c r="AU269" s="129">
        <v>0.26127979924717687</v>
      </c>
      <c r="AV269" s="129">
        <v>0.10664993726474278</v>
      </c>
      <c r="AW269" s="129">
        <v>5.0890840652446673E-2</v>
      </c>
      <c r="AX269" s="129">
        <v>5.5759096612296111E-2</v>
      </c>
      <c r="AY269" s="129">
        <v>0.15462986198243411</v>
      </c>
      <c r="AZ269" s="129">
        <v>0.73872020075282308</v>
      </c>
      <c r="BA269" s="117">
        <v>86.255411255411261</v>
      </c>
      <c r="BB269" s="117">
        <v>46.070796460176986</v>
      </c>
      <c r="BC269" s="117">
        <v>32.196969696969695</v>
      </c>
      <c r="BD269" s="117">
        <v>26</v>
      </c>
      <c r="BE269" s="117">
        <v>41.148148148148145</v>
      </c>
      <c r="BF269" s="117">
        <v>65.553191489361708</v>
      </c>
      <c r="BG269" s="117">
        <v>124.73728813559322</v>
      </c>
    </row>
    <row r="270" spans="1:59" x14ac:dyDescent="0.45">
      <c r="A270" s="3" t="s">
        <v>217</v>
      </c>
      <c r="B270" s="3" t="s">
        <v>182</v>
      </c>
      <c r="C270" s="3" t="s">
        <v>481</v>
      </c>
      <c r="D270" s="114">
        <v>3.36</v>
      </c>
      <c r="E270" s="114">
        <v>9.1999999999999993</v>
      </c>
      <c r="F270" s="114">
        <v>16</v>
      </c>
      <c r="G270" s="114">
        <v>16</v>
      </c>
      <c r="H270" s="114" t="s">
        <v>579</v>
      </c>
      <c r="I270" s="114">
        <v>4.666666666666667</v>
      </c>
      <c r="J270" s="114">
        <v>1.9</v>
      </c>
      <c r="K270" s="117">
        <v>272.44</v>
      </c>
      <c r="L270" s="117">
        <v>268.2</v>
      </c>
      <c r="M270" s="117">
        <v>557</v>
      </c>
      <c r="N270" s="117">
        <v>557</v>
      </c>
      <c r="O270" s="117" t="s">
        <v>579</v>
      </c>
      <c r="P270" s="117">
        <v>75.666666666666671</v>
      </c>
      <c r="Q270" s="117">
        <v>273.50000000000006</v>
      </c>
      <c r="R270" s="120">
        <v>25</v>
      </c>
      <c r="S270" s="120">
        <v>5</v>
      </c>
      <c r="T270" s="120">
        <v>2</v>
      </c>
      <c r="U270" s="120">
        <v>2</v>
      </c>
      <c r="V270" s="120">
        <v>0</v>
      </c>
      <c r="W270" s="120">
        <v>3</v>
      </c>
      <c r="X270" s="120">
        <v>20</v>
      </c>
      <c r="Y270" s="120">
        <v>84</v>
      </c>
      <c r="Z270" s="120">
        <v>46</v>
      </c>
      <c r="AA270" s="120">
        <v>32</v>
      </c>
      <c r="AB270" s="120">
        <v>32</v>
      </c>
      <c r="AC270" s="120">
        <v>0</v>
      </c>
      <c r="AD270" s="120">
        <v>14</v>
      </c>
      <c r="AE270" s="120">
        <v>38</v>
      </c>
      <c r="AF270" s="129">
        <v>1</v>
      </c>
      <c r="AG270" s="129">
        <v>0.54761904761904767</v>
      </c>
      <c r="AH270" s="129">
        <v>0.38095238095238093</v>
      </c>
      <c r="AI270" s="129">
        <v>0.38095238095238093</v>
      </c>
      <c r="AJ270" s="129">
        <v>0</v>
      </c>
      <c r="AK270" s="129">
        <v>0.16666666666666666</v>
      </c>
      <c r="AL270" s="129">
        <v>0.45238095238095238</v>
      </c>
      <c r="AM270" s="123">
        <v>6.8109999999999999</v>
      </c>
      <c r="AN270" s="123">
        <v>1.341</v>
      </c>
      <c r="AO270" s="123">
        <v>1.1140000000000001</v>
      </c>
      <c r="AP270" s="123">
        <v>1.1140000000000001</v>
      </c>
      <c r="AQ270" s="123">
        <v>0</v>
      </c>
      <c r="AR270" s="123">
        <v>0.22700000000000001</v>
      </c>
      <c r="AS270" s="123">
        <v>5.4700000000000006</v>
      </c>
      <c r="AT270" s="129">
        <v>1</v>
      </c>
      <c r="AU270" s="129">
        <v>0.19688738804874467</v>
      </c>
      <c r="AV270" s="129">
        <v>0.16355894875935986</v>
      </c>
      <c r="AW270" s="129">
        <v>0.16355894875935986</v>
      </c>
      <c r="AX270" s="129">
        <v>0</v>
      </c>
      <c r="AY270" s="129">
        <v>3.3328439289384823E-2</v>
      </c>
      <c r="AZ270" s="129">
        <v>0.80311261195125538</v>
      </c>
      <c r="BA270" s="117">
        <v>81.083333333333329</v>
      </c>
      <c r="BB270" s="117">
        <v>29.152173913043477</v>
      </c>
      <c r="BC270" s="117">
        <v>34.8125</v>
      </c>
      <c r="BD270" s="117">
        <v>34.8125</v>
      </c>
      <c r="BE270" s="117" t="s">
        <v>579</v>
      </c>
      <c r="BF270" s="117">
        <v>16.214285714285715</v>
      </c>
      <c r="BG270" s="117">
        <v>143.94736842105266</v>
      </c>
    </row>
    <row r="271" spans="1:59" x14ac:dyDescent="0.45">
      <c r="A271" s="3" t="s">
        <v>217</v>
      </c>
      <c r="B271" s="3" t="s">
        <v>182</v>
      </c>
      <c r="C271" s="3" t="s">
        <v>482</v>
      </c>
      <c r="D271" s="114">
        <v>5.1428571428571432</v>
      </c>
      <c r="E271" s="114">
        <v>7.75</v>
      </c>
      <c r="F271" s="114">
        <v>14</v>
      </c>
      <c r="G271" s="114">
        <v>14</v>
      </c>
      <c r="H271" s="114" t="s">
        <v>579</v>
      </c>
      <c r="I271" s="114">
        <v>5.666666666666667</v>
      </c>
      <c r="J271" s="114">
        <v>1.6666666666666667</v>
      </c>
      <c r="K271" s="117">
        <v>319.28571428571428</v>
      </c>
      <c r="L271" s="117">
        <v>306</v>
      </c>
      <c r="M271" s="117">
        <v>411</v>
      </c>
      <c r="N271" s="117">
        <v>411</v>
      </c>
      <c r="O271" s="117" t="s">
        <v>579</v>
      </c>
      <c r="P271" s="117">
        <v>271</v>
      </c>
      <c r="Q271" s="117">
        <v>337.00000000000006</v>
      </c>
      <c r="R271" s="120">
        <v>7</v>
      </c>
      <c r="S271" s="120">
        <v>4</v>
      </c>
      <c r="T271" s="120">
        <v>1</v>
      </c>
      <c r="U271" s="120">
        <v>1</v>
      </c>
      <c r="V271" s="120">
        <v>0</v>
      </c>
      <c r="W271" s="120">
        <v>3</v>
      </c>
      <c r="X271" s="120">
        <v>3</v>
      </c>
      <c r="Y271" s="120">
        <v>36</v>
      </c>
      <c r="Z271" s="120">
        <v>31</v>
      </c>
      <c r="AA271" s="120">
        <v>14</v>
      </c>
      <c r="AB271" s="120">
        <v>14</v>
      </c>
      <c r="AC271" s="120">
        <v>0</v>
      </c>
      <c r="AD271" s="120">
        <v>17</v>
      </c>
      <c r="AE271" s="120">
        <v>5</v>
      </c>
      <c r="AF271" s="129">
        <v>1</v>
      </c>
      <c r="AG271" s="129">
        <v>0.86111111111111116</v>
      </c>
      <c r="AH271" s="129">
        <v>0.3888888888888889</v>
      </c>
      <c r="AI271" s="129">
        <v>0.3888888888888889</v>
      </c>
      <c r="AJ271" s="129">
        <v>0</v>
      </c>
      <c r="AK271" s="129">
        <v>0.47222222222222221</v>
      </c>
      <c r="AL271" s="129">
        <v>0.1388888888888889</v>
      </c>
      <c r="AM271" s="123">
        <v>2.2349999999999999</v>
      </c>
      <c r="AN271" s="123">
        <v>1.224</v>
      </c>
      <c r="AO271" s="123">
        <v>0.41099999999999998</v>
      </c>
      <c r="AP271" s="123">
        <v>0.41099999999999998</v>
      </c>
      <c r="AQ271" s="123">
        <v>0</v>
      </c>
      <c r="AR271" s="123">
        <v>0.81299999999999994</v>
      </c>
      <c r="AS271" s="123">
        <v>1.0110000000000001</v>
      </c>
      <c r="AT271" s="129">
        <v>1</v>
      </c>
      <c r="AU271" s="129">
        <v>0.54765100671140943</v>
      </c>
      <c r="AV271" s="129">
        <v>0.18389261744966443</v>
      </c>
      <c r="AW271" s="129">
        <v>0.18389261744966443</v>
      </c>
      <c r="AX271" s="129">
        <v>0</v>
      </c>
      <c r="AY271" s="129">
        <v>0.36375838926174497</v>
      </c>
      <c r="AZ271" s="129">
        <v>0.45234899328859068</v>
      </c>
      <c r="BA271" s="117">
        <v>62.083333333333336</v>
      </c>
      <c r="BB271" s="117">
        <v>39.483870967741936</v>
      </c>
      <c r="BC271" s="117">
        <v>29.357142857142858</v>
      </c>
      <c r="BD271" s="117">
        <v>29.357142857142858</v>
      </c>
      <c r="BE271" s="117" t="s">
        <v>579</v>
      </c>
      <c r="BF271" s="117">
        <v>47.823529411764703</v>
      </c>
      <c r="BG271" s="117">
        <v>202.20000000000002</v>
      </c>
    </row>
    <row r="272" spans="1:59" x14ac:dyDescent="0.45">
      <c r="A272" s="3" t="s">
        <v>217</v>
      </c>
      <c r="B272" s="3" t="s">
        <v>182</v>
      </c>
      <c r="C272" s="3" t="s">
        <v>483</v>
      </c>
      <c r="D272" s="114">
        <v>4.68</v>
      </c>
      <c r="E272" s="114">
        <v>9.25</v>
      </c>
      <c r="F272" s="114">
        <v>14.5</v>
      </c>
      <c r="G272" s="114">
        <v>15.5</v>
      </c>
      <c r="H272" s="114">
        <v>13.5</v>
      </c>
      <c r="I272" s="114">
        <v>4</v>
      </c>
      <c r="J272" s="114">
        <v>2.5294117647058822</v>
      </c>
      <c r="K272" s="117">
        <v>335.12</v>
      </c>
      <c r="L272" s="117">
        <v>447.99999999999994</v>
      </c>
      <c r="M272" s="117">
        <v>419.74999999999994</v>
      </c>
      <c r="N272" s="117">
        <v>363</v>
      </c>
      <c r="O272" s="117">
        <v>476.5</v>
      </c>
      <c r="P272" s="117">
        <v>476.25</v>
      </c>
      <c r="Q272" s="117">
        <v>282</v>
      </c>
      <c r="R272" s="120">
        <v>25</v>
      </c>
      <c r="S272" s="120">
        <v>8</v>
      </c>
      <c r="T272" s="120">
        <v>4</v>
      </c>
      <c r="U272" s="120">
        <v>2</v>
      </c>
      <c r="V272" s="120">
        <v>2</v>
      </c>
      <c r="W272" s="120">
        <v>4</v>
      </c>
      <c r="X272" s="120">
        <v>17</v>
      </c>
      <c r="Y272" s="120">
        <v>117</v>
      </c>
      <c r="Z272" s="120">
        <v>74</v>
      </c>
      <c r="AA272" s="120">
        <v>58</v>
      </c>
      <c r="AB272" s="120">
        <v>31</v>
      </c>
      <c r="AC272" s="120">
        <v>27</v>
      </c>
      <c r="AD272" s="120">
        <v>16</v>
      </c>
      <c r="AE272" s="120">
        <v>43</v>
      </c>
      <c r="AF272" s="129">
        <v>1</v>
      </c>
      <c r="AG272" s="129">
        <v>0.63247863247863245</v>
      </c>
      <c r="AH272" s="129">
        <v>0.49572649572649574</v>
      </c>
      <c r="AI272" s="129">
        <v>0.26495726495726496</v>
      </c>
      <c r="AJ272" s="129">
        <v>0.23076923076923078</v>
      </c>
      <c r="AK272" s="129">
        <v>0.13675213675213677</v>
      </c>
      <c r="AL272" s="129">
        <v>0.36752136752136755</v>
      </c>
      <c r="AM272" s="123">
        <v>8.3780000000000001</v>
      </c>
      <c r="AN272" s="123">
        <v>3.5839999999999996</v>
      </c>
      <c r="AO272" s="123">
        <v>1.6789999999999998</v>
      </c>
      <c r="AP272" s="123">
        <v>0.72599999999999998</v>
      </c>
      <c r="AQ272" s="123">
        <v>0.95299999999999996</v>
      </c>
      <c r="AR272" s="123">
        <v>1.905</v>
      </c>
      <c r="AS272" s="123">
        <v>4.7939999999999996</v>
      </c>
      <c r="AT272" s="129">
        <v>1</v>
      </c>
      <c r="AU272" s="129">
        <v>0.42778706135115774</v>
      </c>
      <c r="AV272" s="129">
        <v>0.20040582477918356</v>
      </c>
      <c r="AW272" s="129">
        <v>8.6655526378610639E-2</v>
      </c>
      <c r="AX272" s="129">
        <v>0.11375029840057292</v>
      </c>
      <c r="AY272" s="129">
        <v>0.2273812365719742</v>
      </c>
      <c r="AZ272" s="129">
        <v>0.57221293864884215</v>
      </c>
      <c r="BA272" s="117">
        <v>71.606837606837601</v>
      </c>
      <c r="BB272" s="117">
        <v>48.432432432432428</v>
      </c>
      <c r="BC272" s="117">
        <v>28.948275862068961</v>
      </c>
      <c r="BD272" s="117">
        <v>23.419354838709676</v>
      </c>
      <c r="BE272" s="117">
        <v>35.296296296296298</v>
      </c>
      <c r="BF272" s="117">
        <v>119.0625</v>
      </c>
      <c r="BG272" s="117">
        <v>111.48837209302326</v>
      </c>
    </row>
    <row r="273" spans="1:59" x14ac:dyDescent="0.45">
      <c r="A273" s="2" t="s">
        <v>215</v>
      </c>
      <c r="B273" s="2" t="s">
        <v>183</v>
      </c>
      <c r="C273" s="2" t="s">
        <v>484</v>
      </c>
      <c r="D273" s="113">
        <v>3.4782608695652173</v>
      </c>
      <c r="E273" s="113">
        <v>7.2</v>
      </c>
      <c r="F273" s="113">
        <v>10.333333333333334</v>
      </c>
      <c r="G273" s="113">
        <v>10</v>
      </c>
      <c r="H273" s="113">
        <v>10.5</v>
      </c>
      <c r="I273" s="113">
        <v>2.5</v>
      </c>
      <c r="J273" s="113">
        <v>2.4444444444444446</v>
      </c>
      <c r="K273" s="116">
        <v>279.13043478260869</v>
      </c>
      <c r="L273" s="116">
        <v>236.80000000000004</v>
      </c>
      <c r="M273" s="116">
        <v>319</v>
      </c>
      <c r="N273" s="116">
        <v>581</v>
      </c>
      <c r="O273" s="116">
        <v>188</v>
      </c>
      <c r="P273" s="116">
        <v>113.5</v>
      </c>
      <c r="Q273" s="116">
        <v>290.88888888888891</v>
      </c>
      <c r="R273" s="119">
        <v>23</v>
      </c>
      <c r="S273" s="119">
        <v>5</v>
      </c>
      <c r="T273" s="119">
        <v>3</v>
      </c>
      <c r="U273" s="119">
        <v>1</v>
      </c>
      <c r="V273" s="119">
        <v>2</v>
      </c>
      <c r="W273" s="119">
        <v>2</v>
      </c>
      <c r="X273" s="119">
        <v>18</v>
      </c>
      <c r="Y273" s="119">
        <v>80</v>
      </c>
      <c r="Z273" s="119">
        <v>36</v>
      </c>
      <c r="AA273" s="119">
        <v>31</v>
      </c>
      <c r="AB273" s="119">
        <v>10</v>
      </c>
      <c r="AC273" s="119">
        <v>21</v>
      </c>
      <c r="AD273" s="119">
        <v>5</v>
      </c>
      <c r="AE273" s="119">
        <v>44</v>
      </c>
      <c r="AF273" s="128">
        <v>1</v>
      </c>
      <c r="AG273" s="128">
        <v>0.45</v>
      </c>
      <c r="AH273" s="128">
        <v>0.38750000000000001</v>
      </c>
      <c r="AI273" s="128">
        <v>0.125</v>
      </c>
      <c r="AJ273" s="128">
        <v>0.26250000000000001</v>
      </c>
      <c r="AK273" s="128">
        <v>6.25E-2</v>
      </c>
      <c r="AL273" s="128">
        <v>0.55000000000000004</v>
      </c>
      <c r="AM273" s="122">
        <v>6.42</v>
      </c>
      <c r="AN273" s="122">
        <v>1.1840000000000002</v>
      </c>
      <c r="AO273" s="122">
        <v>0.95699999999999996</v>
      </c>
      <c r="AP273" s="122">
        <v>0.58099999999999996</v>
      </c>
      <c r="AQ273" s="122">
        <v>0.376</v>
      </c>
      <c r="AR273" s="122">
        <v>0.22700000000000001</v>
      </c>
      <c r="AS273" s="122">
        <v>5.2360000000000007</v>
      </c>
      <c r="AT273" s="128">
        <v>1</v>
      </c>
      <c r="AU273" s="128">
        <v>0.1844236760124611</v>
      </c>
      <c r="AV273" s="128">
        <v>0.14906542056074765</v>
      </c>
      <c r="AW273" s="128">
        <v>9.0498442367601239E-2</v>
      </c>
      <c r="AX273" s="128">
        <v>5.8566978193146421E-2</v>
      </c>
      <c r="AY273" s="128">
        <v>3.5358255451713394E-2</v>
      </c>
      <c r="AZ273" s="128">
        <v>0.8155763239875391</v>
      </c>
      <c r="BA273" s="116">
        <v>80.25</v>
      </c>
      <c r="BB273" s="116">
        <v>32.888888888888893</v>
      </c>
      <c r="BC273" s="116">
        <v>30.870967741935484</v>
      </c>
      <c r="BD273" s="116">
        <v>58.1</v>
      </c>
      <c r="BE273" s="116">
        <v>17.904761904761905</v>
      </c>
      <c r="BF273" s="116">
        <v>45.4</v>
      </c>
      <c r="BG273" s="116">
        <v>119.00000000000001</v>
      </c>
    </row>
    <row r="274" spans="1:59" x14ac:dyDescent="0.45">
      <c r="A274" s="3" t="s">
        <v>217</v>
      </c>
      <c r="B274" s="3" t="s">
        <v>183</v>
      </c>
      <c r="C274" s="3" t="s">
        <v>485</v>
      </c>
      <c r="D274" s="114">
        <v>5.333333333333333</v>
      </c>
      <c r="E274" s="114">
        <v>10.333333333333334</v>
      </c>
      <c r="F274" s="114">
        <v>10.333333333333334</v>
      </c>
      <c r="G274" s="114">
        <v>10</v>
      </c>
      <c r="H274" s="114">
        <v>10.5</v>
      </c>
      <c r="I274" s="114" t="s">
        <v>220</v>
      </c>
      <c r="J274" s="114">
        <v>2.8333333333333335</v>
      </c>
      <c r="K274" s="117">
        <v>319.55555555555554</v>
      </c>
      <c r="L274" s="117">
        <v>319</v>
      </c>
      <c r="M274" s="117">
        <v>319</v>
      </c>
      <c r="N274" s="117">
        <v>581</v>
      </c>
      <c r="O274" s="117">
        <v>188</v>
      </c>
      <c r="P274" s="117" t="s">
        <v>220</v>
      </c>
      <c r="Q274" s="117">
        <v>319.83333333333331</v>
      </c>
      <c r="R274" s="120">
        <v>9</v>
      </c>
      <c r="S274" s="120">
        <v>3</v>
      </c>
      <c r="T274" s="120">
        <v>3</v>
      </c>
      <c r="U274" s="120">
        <v>1</v>
      </c>
      <c r="V274" s="120">
        <v>2</v>
      </c>
      <c r="W274" s="120">
        <v>0</v>
      </c>
      <c r="X274" s="120">
        <v>6</v>
      </c>
      <c r="Y274" s="120">
        <v>48</v>
      </c>
      <c r="Z274" s="120">
        <v>31</v>
      </c>
      <c r="AA274" s="120">
        <v>31</v>
      </c>
      <c r="AB274" s="120">
        <v>10</v>
      </c>
      <c r="AC274" s="120">
        <v>21</v>
      </c>
      <c r="AD274" s="120">
        <v>0</v>
      </c>
      <c r="AE274" s="120">
        <v>17</v>
      </c>
      <c r="AF274" s="129">
        <v>1</v>
      </c>
      <c r="AG274" s="129">
        <v>0.64583333333333337</v>
      </c>
      <c r="AH274" s="129">
        <v>0.64583333333333337</v>
      </c>
      <c r="AI274" s="129">
        <v>0.20833333333333334</v>
      </c>
      <c r="AJ274" s="129">
        <v>0.4375</v>
      </c>
      <c r="AK274" s="129">
        <v>0</v>
      </c>
      <c r="AL274" s="129">
        <v>0.35416666666666669</v>
      </c>
      <c r="AM274" s="123">
        <v>2.8759999999999999</v>
      </c>
      <c r="AN274" s="123">
        <v>0.95699999999999996</v>
      </c>
      <c r="AO274" s="123">
        <v>0.95699999999999996</v>
      </c>
      <c r="AP274" s="123">
        <v>0.58099999999999996</v>
      </c>
      <c r="AQ274" s="123">
        <v>0.376</v>
      </c>
      <c r="AR274" s="123">
        <v>0</v>
      </c>
      <c r="AS274" s="123">
        <v>1.919</v>
      </c>
      <c r="AT274" s="129">
        <v>1</v>
      </c>
      <c r="AU274" s="129">
        <v>0.33275382475660642</v>
      </c>
      <c r="AV274" s="129">
        <v>0.33275382475660642</v>
      </c>
      <c r="AW274" s="129">
        <v>0.20201668984700974</v>
      </c>
      <c r="AX274" s="129">
        <v>0.13073713490959668</v>
      </c>
      <c r="AY274" s="129">
        <v>0</v>
      </c>
      <c r="AZ274" s="129">
        <v>0.66724617524339369</v>
      </c>
      <c r="BA274" s="117">
        <v>59.916666666666664</v>
      </c>
      <c r="BB274" s="117">
        <v>30.870967741935484</v>
      </c>
      <c r="BC274" s="117">
        <v>30.870967741935484</v>
      </c>
      <c r="BD274" s="117">
        <v>58.1</v>
      </c>
      <c r="BE274" s="117">
        <v>17.904761904761905</v>
      </c>
      <c r="BF274" s="117" t="s">
        <v>220</v>
      </c>
      <c r="BG274" s="117">
        <v>112.88235294117646</v>
      </c>
    </row>
    <row r="275" spans="1:59" x14ac:dyDescent="0.45">
      <c r="A275" s="3" t="s">
        <v>217</v>
      </c>
      <c r="B275" s="3" t="s">
        <v>183</v>
      </c>
      <c r="C275" s="3" t="s">
        <v>486</v>
      </c>
      <c r="D275" s="114">
        <v>3.5</v>
      </c>
      <c r="E275" s="114" t="s">
        <v>220</v>
      </c>
      <c r="F275" s="114" t="s">
        <v>220</v>
      </c>
      <c r="G275" s="114" t="s">
        <v>220</v>
      </c>
      <c r="H275" s="114" t="s">
        <v>220</v>
      </c>
      <c r="I275" s="114" t="s">
        <v>220</v>
      </c>
      <c r="J275" s="114">
        <v>3.5</v>
      </c>
      <c r="K275" s="117">
        <v>378.5</v>
      </c>
      <c r="L275" s="117" t="s">
        <v>220</v>
      </c>
      <c r="M275" s="117" t="s">
        <v>220</v>
      </c>
      <c r="N275" s="117" t="s">
        <v>220</v>
      </c>
      <c r="O275" s="117" t="s">
        <v>220</v>
      </c>
      <c r="P275" s="117" t="s">
        <v>220</v>
      </c>
      <c r="Q275" s="117">
        <v>378.5</v>
      </c>
      <c r="R275" s="120">
        <v>2</v>
      </c>
      <c r="S275" s="120">
        <v>0</v>
      </c>
      <c r="T275" s="120">
        <v>0</v>
      </c>
      <c r="U275" s="120">
        <v>0</v>
      </c>
      <c r="V275" s="120">
        <v>0</v>
      </c>
      <c r="W275" s="120">
        <v>0</v>
      </c>
      <c r="X275" s="120">
        <v>2</v>
      </c>
      <c r="Y275" s="120">
        <v>7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7</v>
      </c>
      <c r="AF275" s="129">
        <v>1</v>
      </c>
      <c r="AG275" s="129">
        <v>0</v>
      </c>
      <c r="AH275" s="129">
        <v>0</v>
      </c>
      <c r="AI275" s="129">
        <v>0</v>
      </c>
      <c r="AJ275" s="129">
        <v>0</v>
      </c>
      <c r="AK275" s="129">
        <v>0</v>
      </c>
      <c r="AL275" s="129">
        <v>1</v>
      </c>
      <c r="AM275" s="123">
        <v>0.75700000000000001</v>
      </c>
      <c r="AN275" s="123">
        <v>0</v>
      </c>
      <c r="AO275" s="123">
        <v>0</v>
      </c>
      <c r="AP275" s="123">
        <v>0</v>
      </c>
      <c r="AQ275" s="123">
        <v>0</v>
      </c>
      <c r="AR275" s="123">
        <v>0</v>
      </c>
      <c r="AS275" s="123">
        <v>0.75700000000000001</v>
      </c>
      <c r="AT275" s="129">
        <v>1</v>
      </c>
      <c r="AU275" s="129">
        <v>0</v>
      </c>
      <c r="AV275" s="129">
        <v>0</v>
      </c>
      <c r="AW275" s="129">
        <v>0</v>
      </c>
      <c r="AX275" s="129">
        <v>0</v>
      </c>
      <c r="AY275" s="129">
        <v>0</v>
      </c>
      <c r="AZ275" s="129">
        <v>1</v>
      </c>
      <c r="BA275" s="117">
        <v>108.14285714285714</v>
      </c>
      <c r="BB275" s="117" t="s">
        <v>220</v>
      </c>
      <c r="BC275" s="117" t="s">
        <v>220</v>
      </c>
      <c r="BD275" s="117" t="s">
        <v>220</v>
      </c>
      <c r="BE275" s="117" t="s">
        <v>220</v>
      </c>
      <c r="BF275" s="117" t="s">
        <v>220</v>
      </c>
      <c r="BG275" s="117">
        <v>108.14285714285714</v>
      </c>
    </row>
    <row r="276" spans="1:59" x14ac:dyDescent="0.45">
      <c r="A276" s="3" t="s">
        <v>217</v>
      </c>
      <c r="B276" s="3" t="s">
        <v>183</v>
      </c>
      <c r="C276" s="3" t="s">
        <v>487</v>
      </c>
      <c r="D276" s="114">
        <v>2</v>
      </c>
      <c r="E276" s="114">
        <v>3</v>
      </c>
      <c r="F276" s="114" t="s">
        <v>220</v>
      </c>
      <c r="G276" s="114" t="s">
        <v>220</v>
      </c>
      <c r="H276" s="114" t="s">
        <v>220</v>
      </c>
      <c r="I276" s="114">
        <v>3</v>
      </c>
      <c r="J276" s="114">
        <v>1.5</v>
      </c>
      <c r="K276" s="117">
        <v>304.33333333333331</v>
      </c>
      <c r="L276" s="117">
        <v>127</v>
      </c>
      <c r="M276" s="117" t="s">
        <v>220</v>
      </c>
      <c r="N276" s="117" t="s">
        <v>220</v>
      </c>
      <c r="O276" s="117" t="s">
        <v>220</v>
      </c>
      <c r="P276" s="117">
        <v>127</v>
      </c>
      <c r="Q276" s="117">
        <v>393</v>
      </c>
      <c r="R276" s="120">
        <v>3</v>
      </c>
      <c r="S276" s="120">
        <v>1</v>
      </c>
      <c r="T276" s="120">
        <v>0</v>
      </c>
      <c r="U276" s="120">
        <v>0</v>
      </c>
      <c r="V276" s="120">
        <v>0</v>
      </c>
      <c r="W276" s="120">
        <v>1</v>
      </c>
      <c r="X276" s="120">
        <v>2</v>
      </c>
      <c r="Y276" s="120">
        <v>6</v>
      </c>
      <c r="Z276" s="120">
        <v>3</v>
      </c>
      <c r="AA276" s="120">
        <v>0</v>
      </c>
      <c r="AB276" s="120">
        <v>0</v>
      </c>
      <c r="AC276" s="120">
        <v>0</v>
      </c>
      <c r="AD276" s="120">
        <v>3</v>
      </c>
      <c r="AE276" s="120">
        <v>3</v>
      </c>
      <c r="AF276" s="129">
        <v>1</v>
      </c>
      <c r="AG276" s="129">
        <v>0.5</v>
      </c>
      <c r="AH276" s="129">
        <v>0</v>
      </c>
      <c r="AI276" s="129">
        <v>0</v>
      </c>
      <c r="AJ276" s="129">
        <v>0</v>
      </c>
      <c r="AK276" s="129">
        <v>0.5</v>
      </c>
      <c r="AL276" s="129">
        <v>0.5</v>
      </c>
      <c r="AM276" s="123">
        <v>0.91300000000000003</v>
      </c>
      <c r="AN276" s="123">
        <v>0.127</v>
      </c>
      <c r="AO276" s="123">
        <v>0</v>
      </c>
      <c r="AP276" s="123">
        <v>0</v>
      </c>
      <c r="AQ276" s="123">
        <v>0</v>
      </c>
      <c r="AR276" s="123">
        <v>0.127</v>
      </c>
      <c r="AS276" s="123">
        <v>0.78600000000000003</v>
      </c>
      <c r="AT276" s="129">
        <v>1</v>
      </c>
      <c r="AU276" s="129">
        <v>0.13910186199342825</v>
      </c>
      <c r="AV276" s="129">
        <v>0</v>
      </c>
      <c r="AW276" s="129">
        <v>0</v>
      </c>
      <c r="AX276" s="129">
        <v>0</v>
      </c>
      <c r="AY276" s="129">
        <v>0.13910186199342825</v>
      </c>
      <c r="AZ276" s="129">
        <v>0.86089813800657178</v>
      </c>
      <c r="BA276" s="117">
        <v>152.16666666666666</v>
      </c>
      <c r="BB276" s="117">
        <v>42.333333333333336</v>
      </c>
      <c r="BC276" s="117" t="s">
        <v>220</v>
      </c>
      <c r="BD276" s="117" t="s">
        <v>220</v>
      </c>
      <c r="BE276" s="117" t="s">
        <v>220</v>
      </c>
      <c r="BF276" s="117">
        <v>42.333333333333336</v>
      </c>
      <c r="BG276" s="117">
        <v>262</v>
      </c>
    </row>
    <row r="277" spans="1:59" x14ac:dyDescent="0.45">
      <c r="A277" s="3" t="s">
        <v>217</v>
      </c>
      <c r="B277" s="3" t="s">
        <v>183</v>
      </c>
      <c r="C277" s="3" t="s">
        <v>488</v>
      </c>
      <c r="D277" s="114">
        <v>1.3333333333333333</v>
      </c>
      <c r="E277" s="114" t="s">
        <v>220</v>
      </c>
      <c r="F277" s="114" t="s">
        <v>220</v>
      </c>
      <c r="G277" s="114" t="s">
        <v>220</v>
      </c>
      <c r="H277" s="114" t="s">
        <v>220</v>
      </c>
      <c r="I277" s="114" t="s">
        <v>220</v>
      </c>
      <c r="J277" s="114">
        <v>1.3333333333333333</v>
      </c>
      <c r="K277" s="117">
        <v>233.66666666666666</v>
      </c>
      <c r="L277" s="117" t="s">
        <v>220</v>
      </c>
      <c r="M277" s="117" t="s">
        <v>220</v>
      </c>
      <c r="N277" s="117" t="s">
        <v>220</v>
      </c>
      <c r="O277" s="117" t="s">
        <v>220</v>
      </c>
      <c r="P277" s="117" t="s">
        <v>220</v>
      </c>
      <c r="Q277" s="117">
        <v>233.66666666666666</v>
      </c>
      <c r="R277" s="120">
        <v>3</v>
      </c>
      <c r="S277" s="120">
        <v>0</v>
      </c>
      <c r="T277" s="120">
        <v>0</v>
      </c>
      <c r="U277" s="120">
        <v>0</v>
      </c>
      <c r="V277" s="120">
        <v>0</v>
      </c>
      <c r="W277" s="120">
        <v>0</v>
      </c>
      <c r="X277" s="120">
        <v>3</v>
      </c>
      <c r="Y277" s="120">
        <v>4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4</v>
      </c>
      <c r="AF277" s="129">
        <v>1</v>
      </c>
      <c r="AG277" s="129">
        <v>0</v>
      </c>
      <c r="AH277" s="129">
        <v>0</v>
      </c>
      <c r="AI277" s="129">
        <v>0</v>
      </c>
      <c r="AJ277" s="129">
        <v>0</v>
      </c>
      <c r="AK277" s="129">
        <v>0</v>
      </c>
      <c r="AL277" s="129">
        <v>1</v>
      </c>
      <c r="AM277" s="123">
        <v>0.70099999999999996</v>
      </c>
      <c r="AN277" s="123">
        <v>0</v>
      </c>
      <c r="AO277" s="123">
        <v>0</v>
      </c>
      <c r="AP277" s="123">
        <v>0</v>
      </c>
      <c r="AQ277" s="123">
        <v>0</v>
      </c>
      <c r="AR277" s="123">
        <v>0</v>
      </c>
      <c r="AS277" s="123">
        <v>0.70099999999999996</v>
      </c>
      <c r="AT277" s="129">
        <v>1</v>
      </c>
      <c r="AU277" s="129">
        <v>0</v>
      </c>
      <c r="AV277" s="129">
        <v>0</v>
      </c>
      <c r="AW277" s="129">
        <v>0</v>
      </c>
      <c r="AX277" s="129">
        <v>0</v>
      </c>
      <c r="AY277" s="129">
        <v>0</v>
      </c>
      <c r="AZ277" s="129">
        <v>1</v>
      </c>
      <c r="BA277" s="117">
        <v>175.25</v>
      </c>
      <c r="BB277" s="117" t="s">
        <v>220</v>
      </c>
      <c r="BC277" s="117" t="s">
        <v>220</v>
      </c>
      <c r="BD277" s="117" t="s">
        <v>220</v>
      </c>
      <c r="BE277" s="117" t="s">
        <v>220</v>
      </c>
      <c r="BF277" s="117" t="s">
        <v>220</v>
      </c>
      <c r="BG277" s="117">
        <v>175.25</v>
      </c>
    </row>
    <row r="278" spans="1:59" x14ac:dyDescent="0.45">
      <c r="A278" s="3" t="s">
        <v>217</v>
      </c>
      <c r="B278" s="3" t="s">
        <v>183</v>
      </c>
      <c r="C278" s="3" t="s">
        <v>489</v>
      </c>
      <c r="D278" s="114">
        <v>2.5</v>
      </c>
      <c r="E278" s="114">
        <v>2</v>
      </c>
      <c r="F278" s="114" t="s">
        <v>220</v>
      </c>
      <c r="G278" s="114" t="s">
        <v>220</v>
      </c>
      <c r="H278" s="114" t="s">
        <v>220</v>
      </c>
      <c r="I278" s="114">
        <v>2</v>
      </c>
      <c r="J278" s="114">
        <v>2.6</v>
      </c>
      <c r="K278" s="117">
        <v>195.5</v>
      </c>
      <c r="L278" s="117">
        <v>100</v>
      </c>
      <c r="M278" s="117" t="s">
        <v>220</v>
      </c>
      <c r="N278" s="117" t="s">
        <v>220</v>
      </c>
      <c r="O278" s="117" t="s">
        <v>220</v>
      </c>
      <c r="P278" s="117">
        <v>100</v>
      </c>
      <c r="Q278" s="117">
        <v>214.6</v>
      </c>
      <c r="R278" s="120">
        <v>6</v>
      </c>
      <c r="S278" s="120">
        <v>1</v>
      </c>
      <c r="T278" s="120">
        <v>0</v>
      </c>
      <c r="U278" s="120">
        <v>0</v>
      </c>
      <c r="V278" s="120">
        <v>0</v>
      </c>
      <c r="W278" s="120">
        <v>1</v>
      </c>
      <c r="X278" s="120">
        <v>5</v>
      </c>
      <c r="Y278" s="120">
        <v>15</v>
      </c>
      <c r="Z278" s="120">
        <v>2</v>
      </c>
      <c r="AA278" s="120">
        <v>0</v>
      </c>
      <c r="AB278" s="120">
        <v>0</v>
      </c>
      <c r="AC278" s="120">
        <v>0</v>
      </c>
      <c r="AD278" s="120">
        <v>2</v>
      </c>
      <c r="AE278" s="120">
        <v>13</v>
      </c>
      <c r="AF278" s="129">
        <v>1</v>
      </c>
      <c r="AG278" s="129">
        <v>0.13333333333333333</v>
      </c>
      <c r="AH278" s="129">
        <v>0</v>
      </c>
      <c r="AI278" s="129">
        <v>0</v>
      </c>
      <c r="AJ278" s="129">
        <v>0</v>
      </c>
      <c r="AK278" s="129">
        <v>0.13333333333333333</v>
      </c>
      <c r="AL278" s="129">
        <v>0.8666666666666667</v>
      </c>
      <c r="AM278" s="123">
        <v>1.173</v>
      </c>
      <c r="AN278" s="123">
        <v>0.1</v>
      </c>
      <c r="AO278" s="123">
        <v>0</v>
      </c>
      <c r="AP278" s="123">
        <v>0</v>
      </c>
      <c r="AQ278" s="123">
        <v>0</v>
      </c>
      <c r="AR278" s="123">
        <v>0.1</v>
      </c>
      <c r="AS278" s="123">
        <v>1.073</v>
      </c>
      <c r="AT278" s="129">
        <v>1</v>
      </c>
      <c r="AU278" s="129">
        <v>8.525149190110827E-2</v>
      </c>
      <c r="AV278" s="129">
        <v>0</v>
      </c>
      <c r="AW278" s="129">
        <v>0</v>
      </c>
      <c r="AX278" s="129">
        <v>0</v>
      </c>
      <c r="AY278" s="129">
        <v>8.525149190110827E-2</v>
      </c>
      <c r="AZ278" s="129">
        <v>0.91474850809889163</v>
      </c>
      <c r="BA278" s="117">
        <v>78.2</v>
      </c>
      <c r="BB278" s="117">
        <v>50</v>
      </c>
      <c r="BC278" s="117" t="s">
        <v>220</v>
      </c>
      <c r="BD278" s="117" t="s">
        <v>220</v>
      </c>
      <c r="BE278" s="117" t="s">
        <v>220</v>
      </c>
      <c r="BF278" s="117">
        <v>50</v>
      </c>
      <c r="BG278" s="117">
        <v>82.538461538461533</v>
      </c>
    </row>
    <row r="279" spans="1:59" x14ac:dyDescent="0.45">
      <c r="A279" s="2" t="s">
        <v>215</v>
      </c>
      <c r="B279" s="2" t="s">
        <v>184</v>
      </c>
      <c r="C279" s="2" t="s">
        <v>490</v>
      </c>
      <c r="D279" s="113">
        <v>3.1315789473684212</v>
      </c>
      <c r="E279" s="113">
        <v>6.166666666666667</v>
      </c>
      <c r="F279" s="113">
        <v>11.5</v>
      </c>
      <c r="G279" s="113">
        <v>17.5</v>
      </c>
      <c r="H279" s="113">
        <v>5.5</v>
      </c>
      <c r="I279" s="113">
        <v>3.5</v>
      </c>
      <c r="J279" s="113">
        <v>1.7307692307692308</v>
      </c>
      <c r="K279" s="116">
        <v>243.65789473684205</v>
      </c>
      <c r="L279" s="116">
        <v>238.83333333333329</v>
      </c>
      <c r="M279" s="116">
        <v>303.5</v>
      </c>
      <c r="N279" s="116">
        <v>471</v>
      </c>
      <c r="O279" s="116">
        <v>136</v>
      </c>
      <c r="P279" s="116">
        <v>206.50000000000006</v>
      </c>
      <c r="Q279" s="116">
        <v>245.88461538461539</v>
      </c>
      <c r="R279" s="119">
        <v>38</v>
      </c>
      <c r="S279" s="119">
        <v>12</v>
      </c>
      <c r="T279" s="119">
        <v>4</v>
      </c>
      <c r="U279" s="119">
        <v>2</v>
      </c>
      <c r="V279" s="119">
        <v>2</v>
      </c>
      <c r="W279" s="119">
        <v>8</v>
      </c>
      <c r="X279" s="119">
        <v>26</v>
      </c>
      <c r="Y279" s="119">
        <v>119</v>
      </c>
      <c r="Z279" s="119">
        <v>74</v>
      </c>
      <c r="AA279" s="119">
        <v>46</v>
      </c>
      <c r="AB279" s="119">
        <v>35</v>
      </c>
      <c r="AC279" s="119">
        <v>11</v>
      </c>
      <c r="AD279" s="119">
        <v>28</v>
      </c>
      <c r="AE279" s="119">
        <v>45</v>
      </c>
      <c r="AF279" s="128">
        <v>1</v>
      </c>
      <c r="AG279" s="128">
        <v>0.62184873949579833</v>
      </c>
      <c r="AH279" s="128">
        <v>0.38655462184873951</v>
      </c>
      <c r="AI279" s="128">
        <v>0.29411764705882354</v>
      </c>
      <c r="AJ279" s="128">
        <v>9.2436974789915971E-2</v>
      </c>
      <c r="AK279" s="128">
        <v>0.23529411764705882</v>
      </c>
      <c r="AL279" s="128">
        <v>0.37815126050420167</v>
      </c>
      <c r="AM279" s="122">
        <v>9.2589999999999986</v>
      </c>
      <c r="AN279" s="122">
        <v>2.8659999999999997</v>
      </c>
      <c r="AO279" s="122">
        <v>1.214</v>
      </c>
      <c r="AP279" s="122">
        <v>0.94199999999999995</v>
      </c>
      <c r="AQ279" s="122">
        <v>0.27200000000000002</v>
      </c>
      <c r="AR279" s="122">
        <v>1.6520000000000004</v>
      </c>
      <c r="AS279" s="122">
        <v>6.3929999999999998</v>
      </c>
      <c r="AT279" s="128">
        <v>1</v>
      </c>
      <c r="AU279" s="128">
        <v>0.30953666702667676</v>
      </c>
      <c r="AV279" s="128">
        <v>0.1311156712387947</v>
      </c>
      <c r="AW279" s="128">
        <v>0.10173884868776327</v>
      </c>
      <c r="AX279" s="128">
        <v>2.9376822551031436E-2</v>
      </c>
      <c r="AY279" s="128">
        <v>0.17842099578788212</v>
      </c>
      <c r="AZ279" s="128">
        <v>0.6904633329733233</v>
      </c>
      <c r="BA279" s="116">
        <v>77.806722689075613</v>
      </c>
      <c r="BB279" s="116">
        <v>38.729729729729726</v>
      </c>
      <c r="BC279" s="116">
        <v>26.391304347826086</v>
      </c>
      <c r="BD279" s="116">
        <v>26.914285714285715</v>
      </c>
      <c r="BE279" s="116">
        <v>24.727272727272727</v>
      </c>
      <c r="BF279" s="116">
        <v>59.000000000000014</v>
      </c>
      <c r="BG279" s="116">
        <v>142.06666666666666</v>
      </c>
    </row>
    <row r="280" spans="1:59" x14ac:dyDescent="0.45">
      <c r="A280" s="3" t="s">
        <v>217</v>
      </c>
      <c r="B280" s="3" t="s">
        <v>184</v>
      </c>
      <c r="C280" s="3" t="s">
        <v>491</v>
      </c>
      <c r="D280" s="114">
        <v>3.9230769230769229</v>
      </c>
      <c r="E280" s="114">
        <v>14.5</v>
      </c>
      <c r="F280" s="114">
        <v>14.5</v>
      </c>
      <c r="G280" s="114">
        <v>24</v>
      </c>
      <c r="H280" s="114">
        <v>5</v>
      </c>
      <c r="I280" s="114" t="s">
        <v>220</v>
      </c>
      <c r="J280" s="114">
        <v>2</v>
      </c>
      <c r="K280" s="117">
        <v>252.07692307692307</v>
      </c>
      <c r="L280" s="117">
        <v>176.5</v>
      </c>
      <c r="M280" s="117">
        <v>176.5</v>
      </c>
      <c r="N280" s="117">
        <v>353</v>
      </c>
      <c r="O280" s="117">
        <v>0</v>
      </c>
      <c r="P280" s="117" t="s">
        <v>220</v>
      </c>
      <c r="Q280" s="117">
        <v>265.81818181818181</v>
      </c>
      <c r="R280" s="120">
        <v>13</v>
      </c>
      <c r="S280" s="120">
        <v>2</v>
      </c>
      <c r="T280" s="120">
        <v>2</v>
      </c>
      <c r="U280" s="120">
        <v>1</v>
      </c>
      <c r="V280" s="120">
        <v>1</v>
      </c>
      <c r="W280" s="120">
        <v>0</v>
      </c>
      <c r="X280" s="120">
        <v>11</v>
      </c>
      <c r="Y280" s="120">
        <v>51</v>
      </c>
      <c r="Z280" s="120">
        <v>29</v>
      </c>
      <c r="AA280" s="120">
        <v>29</v>
      </c>
      <c r="AB280" s="120">
        <v>24</v>
      </c>
      <c r="AC280" s="120">
        <v>5</v>
      </c>
      <c r="AD280" s="120">
        <v>0</v>
      </c>
      <c r="AE280" s="120">
        <v>22</v>
      </c>
      <c r="AF280" s="129">
        <v>1</v>
      </c>
      <c r="AG280" s="129">
        <v>0.56862745098039214</v>
      </c>
      <c r="AH280" s="129">
        <v>0.56862745098039214</v>
      </c>
      <c r="AI280" s="129">
        <v>0.47058823529411764</v>
      </c>
      <c r="AJ280" s="129">
        <v>9.8039215686274508E-2</v>
      </c>
      <c r="AK280" s="129">
        <v>0</v>
      </c>
      <c r="AL280" s="129">
        <v>0.43137254901960786</v>
      </c>
      <c r="AM280" s="123">
        <v>3.2770000000000001</v>
      </c>
      <c r="AN280" s="123">
        <v>0.35299999999999998</v>
      </c>
      <c r="AO280" s="123">
        <v>0.35299999999999998</v>
      </c>
      <c r="AP280" s="123">
        <v>0.35299999999999998</v>
      </c>
      <c r="AQ280" s="123">
        <v>0</v>
      </c>
      <c r="AR280" s="123">
        <v>0</v>
      </c>
      <c r="AS280" s="123">
        <v>2.9239999999999999</v>
      </c>
      <c r="AT280" s="129">
        <v>1</v>
      </c>
      <c r="AU280" s="129">
        <v>0.10772047604516324</v>
      </c>
      <c r="AV280" s="129">
        <v>0.10772047604516324</v>
      </c>
      <c r="AW280" s="129">
        <v>0.10772047604516324</v>
      </c>
      <c r="AX280" s="129">
        <v>0</v>
      </c>
      <c r="AY280" s="129">
        <v>0</v>
      </c>
      <c r="AZ280" s="129">
        <v>0.89227952395483667</v>
      </c>
      <c r="BA280" s="117">
        <v>64.254901960784309</v>
      </c>
      <c r="BB280" s="117">
        <v>12.172413793103448</v>
      </c>
      <c r="BC280" s="117">
        <v>12.172413793103448</v>
      </c>
      <c r="BD280" s="117">
        <v>14.708333333333334</v>
      </c>
      <c r="BE280" s="117">
        <v>0</v>
      </c>
      <c r="BF280" s="117" t="s">
        <v>220</v>
      </c>
      <c r="BG280" s="117">
        <v>132.90909090909091</v>
      </c>
    </row>
    <row r="281" spans="1:59" x14ac:dyDescent="0.45">
      <c r="A281" s="3" t="s">
        <v>217</v>
      </c>
      <c r="B281" s="3" t="s">
        <v>184</v>
      </c>
      <c r="C281" s="3" t="s">
        <v>492</v>
      </c>
      <c r="D281" s="114">
        <v>3</v>
      </c>
      <c r="E281" s="114">
        <v>5.333333333333333</v>
      </c>
      <c r="F281" s="114">
        <v>6</v>
      </c>
      <c r="G281" s="114" t="s">
        <v>220</v>
      </c>
      <c r="H281" s="114">
        <v>6</v>
      </c>
      <c r="I281" s="114">
        <v>5</v>
      </c>
      <c r="J281" s="114">
        <v>1.6</v>
      </c>
      <c r="K281" s="117">
        <v>295.75</v>
      </c>
      <c r="L281" s="117">
        <v>306.66666666666669</v>
      </c>
      <c r="M281" s="117">
        <v>272</v>
      </c>
      <c r="N281" s="117" t="s">
        <v>220</v>
      </c>
      <c r="O281" s="117">
        <v>272</v>
      </c>
      <c r="P281" s="117">
        <v>324</v>
      </c>
      <c r="Q281" s="117">
        <v>289.2</v>
      </c>
      <c r="R281" s="120">
        <v>8</v>
      </c>
      <c r="S281" s="120">
        <v>3</v>
      </c>
      <c r="T281" s="120">
        <v>1</v>
      </c>
      <c r="U281" s="120">
        <v>0</v>
      </c>
      <c r="V281" s="120">
        <v>1</v>
      </c>
      <c r="W281" s="120">
        <v>2</v>
      </c>
      <c r="X281" s="120">
        <v>5</v>
      </c>
      <c r="Y281" s="120">
        <v>24</v>
      </c>
      <c r="Z281" s="120">
        <v>16</v>
      </c>
      <c r="AA281" s="120">
        <v>6</v>
      </c>
      <c r="AB281" s="120">
        <v>0</v>
      </c>
      <c r="AC281" s="120">
        <v>6</v>
      </c>
      <c r="AD281" s="120">
        <v>10</v>
      </c>
      <c r="AE281" s="120">
        <v>8</v>
      </c>
      <c r="AF281" s="129">
        <v>1</v>
      </c>
      <c r="AG281" s="129">
        <v>0.66666666666666663</v>
      </c>
      <c r="AH281" s="129">
        <v>0.25</v>
      </c>
      <c r="AI281" s="129">
        <v>0</v>
      </c>
      <c r="AJ281" s="129">
        <v>0.25</v>
      </c>
      <c r="AK281" s="129">
        <v>0.41666666666666669</v>
      </c>
      <c r="AL281" s="129">
        <v>0.33333333333333331</v>
      </c>
      <c r="AM281" s="123">
        <v>2.3660000000000001</v>
      </c>
      <c r="AN281" s="123">
        <v>0.92</v>
      </c>
      <c r="AO281" s="123">
        <v>0.27200000000000002</v>
      </c>
      <c r="AP281" s="123">
        <v>0</v>
      </c>
      <c r="AQ281" s="123">
        <v>0.27200000000000002</v>
      </c>
      <c r="AR281" s="123">
        <v>0.64800000000000002</v>
      </c>
      <c r="AS281" s="123">
        <v>1.446</v>
      </c>
      <c r="AT281" s="129">
        <v>1</v>
      </c>
      <c r="AU281" s="129">
        <v>0.38884192730346578</v>
      </c>
      <c r="AV281" s="129">
        <v>0.11496196111580727</v>
      </c>
      <c r="AW281" s="129">
        <v>0</v>
      </c>
      <c r="AX281" s="129">
        <v>0.11496196111580727</v>
      </c>
      <c r="AY281" s="129">
        <v>0.27387996618765847</v>
      </c>
      <c r="AZ281" s="129">
        <v>0.61115807269653422</v>
      </c>
      <c r="BA281" s="117">
        <v>98.583333333333329</v>
      </c>
      <c r="BB281" s="117">
        <v>57.5</v>
      </c>
      <c r="BC281" s="117">
        <v>45.333333333333336</v>
      </c>
      <c r="BD281" s="117" t="s">
        <v>220</v>
      </c>
      <c r="BE281" s="117">
        <v>45.333333333333336</v>
      </c>
      <c r="BF281" s="117">
        <v>64.8</v>
      </c>
      <c r="BG281" s="117">
        <v>180.75</v>
      </c>
    </row>
    <row r="282" spans="1:59" x14ac:dyDescent="0.45">
      <c r="A282" s="3" t="s">
        <v>217</v>
      </c>
      <c r="B282" s="3" t="s">
        <v>184</v>
      </c>
      <c r="C282" s="3" t="s">
        <v>493</v>
      </c>
      <c r="D282" s="114">
        <v>2.6666666666666665</v>
      </c>
      <c r="E282" s="114">
        <v>7</v>
      </c>
      <c r="F282" s="114">
        <v>11</v>
      </c>
      <c r="G282" s="114">
        <v>11</v>
      </c>
      <c r="H282" s="114" t="s">
        <v>220</v>
      </c>
      <c r="I282" s="114">
        <v>3</v>
      </c>
      <c r="J282" s="114">
        <v>1.4285714285714286</v>
      </c>
      <c r="K282" s="117">
        <v>263</v>
      </c>
      <c r="L282" s="117">
        <v>379.5</v>
      </c>
      <c r="M282" s="117">
        <v>589</v>
      </c>
      <c r="N282" s="117">
        <v>589</v>
      </c>
      <c r="O282" s="117" t="s">
        <v>220</v>
      </c>
      <c r="P282" s="117">
        <v>170</v>
      </c>
      <c r="Q282" s="117">
        <v>229.71428571428572</v>
      </c>
      <c r="R282" s="120">
        <v>9</v>
      </c>
      <c r="S282" s="120">
        <v>2</v>
      </c>
      <c r="T282" s="120">
        <v>1</v>
      </c>
      <c r="U282" s="120">
        <v>1</v>
      </c>
      <c r="V282" s="120">
        <v>0</v>
      </c>
      <c r="W282" s="120">
        <v>1</v>
      </c>
      <c r="X282" s="120">
        <v>7</v>
      </c>
      <c r="Y282" s="120">
        <v>24</v>
      </c>
      <c r="Z282" s="120">
        <v>14</v>
      </c>
      <c r="AA282" s="120">
        <v>11</v>
      </c>
      <c r="AB282" s="120">
        <v>11</v>
      </c>
      <c r="AC282" s="120">
        <v>0</v>
      </c>
      <c r="AD282" s="120">
        <v>3</v>
      </c>
      <c r="AE282" s="120">
        <v>10</v>
      </c>
      <c r="AF282" s="129">
        <v>1</v>
      </c>
      <c r="AG282" s="129">
        <v>0.58333333333333337</v>
      </c>
      <c r="AH282" s="129">
        <v>0.45833333333333331</v>
      </c>
      <c r="AI282" s="129">
        <v>0.45833333333333331</v>
      </c>
      <c r="AJ282" s="129">
        <v>0</v>
      </c>
      <c r="AK282" s="129">
        <v>0.125</v>
      </c>
      <c r="AL282" s="129">
        <v>0.41666666666666669</v>
      </c>
      <c r="AM282" s="123">
        <v>2.367</v>
      </c>
      <c r="AN282" s="123">
        <v>0.75900000000000001</v>
      </c>
      <c r="AO282" s="123">
        <v>0.58899999999999997</v>
      </c>
      <c r="AP282" s="123">
        <v>0.58899999999999997</v>
      </c>
      <c r="AQ282" s="123">
        <v>0</v>
      </c>
      <c r="AR282" s="123">
        <v>0.17</v>
      </c>
      <c r="AS282" s="123">
        <v>1.6080000000000001</v>
      </c>
      <c r="AT282" s="129">
        <v>1</v>
      </c>
      <c r="AU282" s="129">
        <v>0.32065906210392903</v>
      </c>
      <c r="AV282" s="129">
        <v>0.24883819180397126</v>
      </c>
      <c r="AW282" s="129">
        <v>0.24883819180397126</v>
      </c>
      <c r="AX282" s="129">
        <v>0</v>
      </c>
      <c r="AY282" s="129">
        <v>7.1820870299957762E-2</v>
      </c>
      <c r="AZ282" s="129">
        <v>0.67934093789607097</v>
      </c>
      <c r="BA282" s="117">
        <v>98.625</v>
      </c>
      <c r="BB282" s="117">
        <v>54.214285714285715</v>
      </c>
      <c r="BC282" s="117">
        <v>53.545454545454547</v>
      </c>
      <c r="BD282" s="117">
        <v>53.545454545454547</v>
      </c>
      <c r="BE282" s="117" t="s">
        <v>220</v>
      </c>
      <c r="BF282" s="117">
        <v>56.666666666666664</v>
      </c>
      <c r="BG282" s="117">
        <v>160.80000000000001</v>
      </c>
    </row>
    <row r="283" spans="1:59" x14ac:dyDescent="0.45">
      <c r="A283" s="3" t="s">
        <v>217</v>
      </c>
      <c r="B283" s="3" t="s">
        <v>184</v>
      </c>
      <c r="C283" s="3" t="s">
        <v>494</v>
      </c>
      <c r="D283" s="114">
        <v>3</v>
      </c>
      <c r="E283" s="114">
        <v>5</v>
      </c>
      <c r="F283" s="114" t="s">
        <v>220</v>
      </c>
      <c r="G283" s="114" t="s">
        <v>220</v>
      </c>
      <c r="H283" s="114" t="s">
        <v>220</v>
      </c>
      <c r="I283" s="114">
        <v>5</v>
      </c>
      <c r="J283" s="114">
        <v>2</v>
      </c>
      <c r="K283" s="117">
        <v>254.33333333333334</v>
      </c>
      <c r="L283" s="117">
        <v>445</v>
      </c>
      <c r="M283" s="117" t="s">
        <v>220</v>
      </c>
      <c r="N283" s="117" t="s">
        <v>220</v>
      </c>
      <c r="O283" s="117" t="s">
        <v>220</v>
      </c>
      <c r="P283" s="117">
        <v>445</v>
      </c>
      <c r="Q283" s="117">
        <v>159</v>
      </c>
      <c r="R283" s="120">
        <v>3</v>
      </c>
      <c r="S283" s="120">
        <v>1</v>
      </c>
      <c r="T283" s="120">
        <v>0</v>
      </c>
      <c r="U283" s="120">
        <v>0</v>
      </c>
      <c r="V283" s="120">
        <v>0</v>
      </c>
      <c r="W283" s="120">
        <v>1</v>
      </c>
      <c r="X283" s="120">
        <v>2</v>
      </c>
      <c r="Y283" s="120">
        <v>9</v>
      </c>
      <c r="Z283" s="120">
        <v>5</v>
      </c>
      <c r="AA283" s="120">
        <v>0</v>
      </c>
      <c r="AB283" s="120">
        <v>0</v>
      </c>
      <c r="AC283" s="120">
        <v>0</v>
      </c>
      <c r="AD283" s="120">
        <v>5</v>
      </c>
      <c r="AE283" s="120">
        <v>4</v>
      </c>
      <c r="AF283" s="129">
        <v>1</v>
      </c>
      <c r="AG283" s="129">
        <v>0.55555555555555558</v>
      </c>
      <c r="AH283" s="129">
        <v>0</v>
      </c>
      <c r="AI283" s="129">
        <v>0</v>
      </c>
      <c r="AJ283" s="129">
        <v>0</v>
      </c>
      <c r="AK283" s="129">
        <v>0.55555555555555558</v>
      </c>
      <c r="AL283" s="129">
        <v>0.44444444444444442</v>
      </c>
      <c r="AM283" s="123">
        <v>0.76300000000000001</v>
      </c>
      <c r="AN283" s="123">
        <v>0.44500000000000001</v>
      </c>
      <c r="AO283" s="123">
        <v>0</v>
      </c>
      <c r="AP283" s="123">
        <v>0</v>
      </c>
      <c r="AQ283" s="123">
        <v>0</v>
      </c>
      <c r="AR283" s="123">
        <v>0.44500000000000001</v>
      </c>
      <c r="AS283" s="123">
        <v>0.318</v>
      </c>
      <c r="AT283" s="129">
        <v>1</v>
      </c>
      <c r="AU283" s="129">
        <v>0.58322411533420704</v>
      </c>
      <c r="AV283" s="129">
        <v>0</v>
      </c>
      <c r="AW283" s="129">
        <v>0</v>
      </c>
      <c r="AX283" s="129">
        <v>0</v>
      </c>
      <c r="AY283" s="129">
        <v>0.58322411533420704</v>
      </c>
      <c r="AZ283" s="129">
        <v>0.41677588466579291</v>
      </c>
      <c r="BA283" s="117">
        <v>84.777777777777771</v>
      </c>
      <c r="BB283" s="117">
        <v>89</v>
      </c>
      <c r="BC283" s="117" t="s">
        <v>220</v>
      </c>
      <c r="BD283" s="117" t="s">
        <v>220</v>
      </c>
      <c r="BE283" s="117" t="s">
        <v>220</v>
      </c>
      <c r="BF283" s="117">
        <v>89</v>
      </c>
      <c r="BG283" s="117">
        <v>79.5</v>
      </c>
    </row>
    <row r="284" spans="1:59" x14ac:dyDescent="0.45">
      <c r="A284" s="3" t="s">
        <v>217</v>
      </c>
      <c r="B284" s="3" t="s">
        <v>184</v>
      </c>
      <c r="C284" s="3" t="s">
        <v>495</v>
      </c>
      <c r="D284" s="114">
        <v>2</v>
      </c>
      <c r="E284" s="114">
        <v>3</v>
      </c>
      <c r="F284" s="114" t="s">
        <v>220</v>
      </c>
      <c r="G284" s="114" t="s">
        <v>220</v>
      </c>
      <c r="H284" s="114" t="s">
        <v>220</v>
      </c>
      <c r="I284" s="114">
        <v>3</v>
      </c>
      <c r="J284" s="114">
        <v>1</v>
      </c>
      <c r="K284" s="117">
        <v>98.5</v>
      </c>
      <c r="L284" s="117">
        <v>100</v>
      </c>
      <c r="M284" s="117" t="s">
        <v>220</v>
      </c>
      <c r="N284" s="117" t="s">
        <v>220</v>
      </c>
      <c r="O284" s="117" t="s">
        <v>220</v>
      </c>
      <c r="P284" s="117">
        <v>100</v>
      </c>
      <c r="Q284" s="117">
        <v>97</v>
      </c>
      <c r="R284" s="120">
        <v>2</v>
      </c>
      <c r="S284" s="120">
        <v>1</v>
      </c>
      <c r="T284" s="120">
        <v>0</v>
      </c>
      <c r="U284" s="120">
        <v>0</v>
      </c>
      <c r="V284" s="120">
        <v>0</v>
      </c>
      <c r="W284" s="120">
        <v>1</v>
      </c>
      <c r="X284" s="120">
        <v>1</v>
      </c>
      <c r="Y284" s="120">
        <v>4</v>
      </c>
      <c r="Z284" s="120">
        <v>3</v>
      </c>
      <c r="AA284" s="120">
        <v>0</v>
      </c>
      <c r="AB284" s="120">
        <v>0</v>
      </c>
      <c r="AC284" s="120">
        <v>0</v>
      </c>
      <c r="AD284" s="120">
        <v>3</v>
      </c>
      <c r="AE284" s="120">
        <v>1</v>
      </c>
      <c r="AF284" s="129">
        <v>1</v>
      </c>
      <c r="AG284" s="129">
        <v>0.75</v>
      </c>
      <c r="AH284" s="129">
        <v>0</v>
      </c>
      <c r="AI284" s="129">
        <v>0</v>
      </c>
      <c r="AJ284" s="129">
        <v>0</v>
      </c>
      <c r="AK284" s="129">
        <v>0.75</v>
      </c>
      <c r="AL284" s="129">
        <v>0.25</v>
      </c>
      <c r="AM284" s="123">
        <v>0.19700000000000001</v>
      </c>
      <c r="AN284" s="123">
        <v>0.1</v>
      </c>
      <c r="AO284" s="123">
        <v>0</v>
      </c>
      <c r="AP284" s="123">
        <v>0</v>
      </c>
      <c r="AQ284" s="123">
        <v>0</v>
      </c>
      <c r="AR284" s="123">
        <v>0.1</v>
      </c>
      <c r="AS284" s="123">
        <v>9.7000000000000003E-2</v>
      </c>
      <c r="AT284" s="129">
        <v>1</v>
      </c>
      <c r="AU284" s="129">
        <v>0.50761421319796951</v>
      </c>
      <c r="AV284" s="129">
        <v>0</v>
      </c>
      <c r="AW284" s="129">
        <v>0</v>
      </c>
      <c r="AX284" s="129">
        <v>0</v>
      </c>
      <c r="AY284" s="129">
        <v>0.50761421319796951</v>
      </c>
      <c r="AZ284" s="129">
        <v>0.49238578680203043</v>
      </c>
      <c r="BA284" s="117">
        <v>49.25</v>
      </c>
      <c r="BB284" s="117">
        <v>33.333333333333336</v>
      </c>
      <c r="BC284" s="117" t="s">
        <v>220</v>
      </c>
      <c r="BD284" s="117" t="s">
        <v>220</v>
      </c>
      <c r="BE284" s="117" t="s">
        <v>220</v>
      </c>
      <c r="BF284" s="117">
        <v>33.333333333333336</v>
      </c>
      <c r="BG284" s="117">
        <v>97</v>
      </c>
    </row>
    <row r="285" spans="1:59" x14ac:dyDescent="0.45">
      <c r="A285" s="3" t="s">
        <v>217</v>
      </c>
      <c r="B285" s="3" t="s">
        <v>184</v>
      </c>
      <c r="C285" s="3" t="s">
        <v>496</v>
      </c>
      <c r="D285" s="114">
        <v>2</v>
      </c>
      <c r="E285" s="114">
        <v>2</v>
      </c>
      <c r="F285" s="114" t="s">
        <v>220</v>
      </c>
      <c r="G285" s="114" t="s">
        <v>220</v>
      </c>
      <c r="H285" s="114" t="s">
        <v>220</v>
      </c>
      <c r="I285" s="114">
        <v>2</v>
      </c>
      <c r="J285" s="114" t="s">
        <v>220</v>
      </c>
      <c r="K285" s="117">
        <v>46</v>
      </c>
      <c r="L285" s="117">
        <v>46</v>
      </c>
      <c r="M285" s="117" t="s">
        <v>220</v>
      </c>
      <c r="N285" s="117" t="s">
        <v>220</v>
      </c>
      <c r="O285" s="117" t="s">
        <v>220</v>
      </c>
      <c r="P285" s="117">
        <v>46</v>
      </c>
      <c r="Q285" s="117" t="s">
        <v>220</v>
      </c>
      <c r="R285" s="120">
        <v>1</v>
      </c>
      <c r="S285" s="120">
        <v>1</v>
      </c>
      <c r="T285" s="120">
        <v>0</v>
      </c>
      <c r="U285" s="120">
        <v>0</v>
      </c>
      <c r="V285" s="120">
        <v>0</v>
      </c>
      <c r="W285" s="120">
        <v>1</v>
      </c>
      <c r="X285" s="120">
        <v>0</v>
      </c>
      <c r="Y285" s="120">
        <v>2</v>
      </c>
      <c r="Z285" s="120">
        <v>2</v>
      </c>
      <c r="AA285" s="120">
        <v>0</v>
      </c>
      <c r="AB285" s="120">
        <v>0</v>
      </c>
      <c r="AC285" s="120">
        <v>0</v>
      </c>
      <c r="AD285" s="120">
        <v>2</v>
      </c>
      <c r="AE285" s="120">
        <v>0</v>
      </c>
      <c r="AF285" s="129">
        <v>1</v>
      </c>
      <c r="AG285" s="129">
        <v>1</v>
      </c>
      <c r="AH285" s="129">
        <v>0</v>
      </c>
      <c r="AI285" s="129">
        <v>0</v>
      </c>
      <c r="AJ285" s="129">
        <v>0</v>
      </c>
      <c r="AK285" s="129">
        <v>1</v>
      </c>
      <c r="AL285" s="129">
        <v>0</v>
      </c>
      <c r="AM285" s="123">
        <v>4.5999999999999999E-2</v>
      </c>
      <c r="AN285" s="123">
        <v>4.5999999999999999E-2</v>
      </c>
      <c r="AO285" s="123">
        <v>0</v>
      </c>
      <c r="AP285" s="123">
        <v>0</v>
      </c>
      <c r="AQ285" s="123">
        <v>0</v>
      </c>
      <c r="AR285" s="123">
        <v>4.5999999999999999E-2</v>
      </c>
      <c r="AS285" s="123">
        <v>0</v>
      </c>
      <c r="AT285" s="129">
        <v>1</v>
      </c>
      <c r="AU285" s="129">
        <v>1</v>
      </c>
      <c r="AV285" s="129">
        <v>0</v>
      </c>
      <c r="AW285" s="129">
        <v>0</v>
      </c>
      <c r="AX285" s="129">
        <v>0</v>
      </c>
      <c r="AY285" s="129">
        <v>1</v>
      </c>
      <c r="AZ285" s="129">
        <v>0</v>
      </c>
      <c r="BA285" s="117">
        <v>23</v>
      </c>
      <c r="BB285" s="117">
        <v>23</v>
      </c>
      <c r="BC285" s="117" t="s">
        <v>220</v>
      </c>
      <c r="BD285" s="117" t="s">
        <v>220</v>
      </c>
      <c r="BE285" s="117" t="s">
        <v>220</v>
      </c>
      <c r="BF285" s="117">
        <v>23</v>
      </c>
      <c r="BG285" s="117" t="s">
        <v>220</v>
      </c>
    </row>
    <row r="286" spans="1:59" x14ac:dyDescent="0.45">
      <c r="A286" s="3" t="s">
        <v>217</v>
      </c>
      <c r="B286" s="3" t="s">
        <v>184</v>
      </c>
      <c r="C286" s="3" t="s">
        <v>497</v>
      </c>
      <c r="D286" s="114">
        <v>3</v>
      </c>
      <c r="E286" s="114">
        <v>3</v>
      </c>
      <c r="F286" s="114" t="s">
        <v>220</v>
      </c>
      <c r="G286" s="114" t="s">
        <v>220</v>
      </c>
      <c r="H286" s="114" t="s">
        <v>220</v>
      </c>
      <c r="I286" s="114">
        <v>3</v>
      </c>
      <c r="J286" s="114" t="s">
        <v>220</v>
      </c>
      <c r="K286" s="117">
        <v>88</v>
      </c>
      <c r="L286" s="117">
        <v>88</v>
      </c>
      <c r="M286" s="117" t="s">
        <v>220</v>
      </c>
      <c r="N286" s="117" t="s">
        <v>220</v>
      </c>
      <c r="O286" s="117" t="s">
        <v>220</v>
      </c>
      <c r="P286" s="117">
        <v>88</v>
      </c>
      <c r="Q286" s="117" t="s">
        <v>220</v>
      </c>
      <c r="R286" s="120">
        <v>1</v>
      </c>
      <c r="S286" s="120">
        <v>1</v>
      </c>
      <c r="T286" s="120">
        <v>0</v>
      </c>
      <c r="U286" s="120">
        <v>0</v>
      </c>
      <c r="V286" s="120">
        <v>0</v>
      </c>
      <c r="W286" s="120">
        <v>1</v>
      </c>
      <c r="X286" s="120">
        <v>0</v>
      </c>
      <c r="Y286" s="120">
        <v>3</v>
      </c>
      <c r="Z286" s="120">
        <v>3</v>
      </c>
      <c r="AA286" s="120">
        <v>0</v>
      </c>
      <c r="AB286" s="120">
        <v>0</v>
      </c>
      <c r="AC286" s="120">
        <v>0</v>
      </c>
      <c r="AD286" s="120">
        <v>3</v>
      </c>
      <c r="AE286" s="120">
        <v>0</v>
      </c>
      <c r="AF286" s="129">
        <v>1</v>
      </c>
      <c r="AG286" s="129">
        <v>1</v>
      </c>
      <c r="AH286" s="129">
        <v>0</v>
      </c>
      <c r="AI286" s="129">
        <v>0</v>
      </c>
      <c r="AJ286" s="129">
        <v>0</v>
      </c>
      <c r="AK286" s="129">
        <v>1</v>
      </c>
      <c r="AL286" s="129">
        <v>0</v>
      </c>
      <c r="AM286" s="123">
        <v>8.7999999999999995E-2</v>
      </c>
      <c r="AN286" s="123">
        <v>8.7999999999999995E-2</v>
      </c>
      <c r="AO286" s="123">
        <v>0</v>
      </c>
      <c r="AP286" s="123">
        <v>0</v>
      </c>
      <c r="AQ286" s="123">
        <v>0</v>
      </c>
      <c r="AR286" s="123">
        <v>8.7999999999999995E-2</v>
      </c>
      <c r="AS286" s="123">
        <v>0</v>
      </c>
      <c r="AT286" s="129">
        <v>1</v>
      </c>
      <c r="AU286" s="129">
        <v>1</v>
      </c>
      <c r="AV286" s="129">
        <v>0</v>
      </c>
      <c r="AW286" s="129">
        <v>0</v>
      </c>
      <c r="AX286" s="129">
        <v>0</v>
      </c>
      <c r="AY286" s="129">
        <v>1</v>
      </c>
      <c r="AZ286" s="129">
        <v>0</v>
      </c>
      <c r="BA286" s="117">
        <v>29.333333333333332</v>
      </c>
      <c r="BB286" s="117">
        <v>29.333333333333332</v>
      </c>
      <c r="BC286" s="117" t="s">
        <v>220</v>
      </c>
      <c r="BD286" s="117" t="s">
        <v>220</v>
      </c>
      <c r="BE286" s="117" t="s">
        <v>220</v>
      </c>
      <c r="BF286" s="117">
        <v>29.333333333333332</v>
      </c>
      <c r="BG286" s="117" t="s">
        <v>220</v>
      </c>
    </row>
    <row r="287" spans="1:59" x14ac:dyDescent="0.45">
      <c r="A287" s="3" t="s">
        <v>217</v>
      </c>
      <c r="B287" s="3" t="s">
        <v>184</v>
      </c>
      <c r="C287" s="3" t="s">
        <v>498</v>
      </c>
      <c r="D287" s="114">
        <v>2</v>
      </c>
      <c r="E287" s="114">
        <v>2</v>
      </c>
      <c r="F287" s="114" t="s">
        <v>220</v>
      </c>
      <c r="G287" s="114" t="s">
        <v>220</v>
      </c>
      <c r="H287" s="114" t="s">
        <v>220</v>
      </c>
      <c r="I287" s="114">
        <v>2</v>
      </c>
      <c r="J287" s="114" t="s">
        <v>220</v>
      </c>
      <c r="K287" s="117">
        <v>155</v>
      </c>
      <c r="L287" s="117">
        <v>155</v>
      </c>
      <c r="M287" s="117" t="s">
        <v>220</v>
      </c>
      <c r="N287" s="117" t="s">
        <v>220</v>
      </c>
      <c r="O287" s="117" t="s">
        <v>220</v>
      </c>
      <c r="P287" s="117">
        <v>155</v>
      </c>
      <c r="Q287" s="117" t="s">
        <v>220</v>
      </c>
      <c r="R287" s="120">
        <v>1</v>
      </c>
      <c r="S287" s="120">
        <v>1</v>
      </c>
      <c r="T287" s="120">
        <v>0</v>
      </c>
      <c r="U287" s="120">
        <v>0</v>
      </c>
      <c r="V287" s="120">
        <v>0</v>
      </c>
      <c r="W287" s="120">
        <v>1</v>
      </c>
      <c r="X287" s="120">
        <v>0</v>
      </c>
      <c r="Y287" s="120">
        <v>2</v>
      </c>
      <c r="Z287" s="120">
        <v>2</v>
      </c>
      <c r="AA287" s="120">
        <v>0</v>
      </c>
      <c r="AB287" s="120">
        <v>0</v>
      </c>
      <c r="AC287" s="120">
        <v>0</v>
      </c>
      <c r="AD287" s="120">
        <v>2</v>
      </c>
      <c r="AE287" s="120">
        <v>0</v>
      </c>
      <c r="AF287" s="129">
        <v>1</v>
      </c>
      <c r="AG287" s="129">
        <v>1</v>
      </c>
      <c r="AH287" s="129">
        <v>0</v>
      </c>
      <c r="AI287" s="129">
        <v>0</v>
      </c>
      <c r="AJ287" s="129">
        <v>0</v>
      </c>
      <c r="AK287" s="129">
        <v>1</v>
      </c>
      <c r="AL287" s="129">
        <v>0</v>
      </c>
      <c r="AM287" s="123">
        <v>0.155</v>
      </c>
      <c r="AN287" s="123">
        <v>0.155</v>
      </c>
      <c r="AO287" s="123">
        <v>0</v>
      </c>
      <c r="AP287" s="123">
        <v>0</v>
      </c>
      <c r="AQ287" s="123">
        <v>0</v>
      </c>
      <c r="AR287" s="123">
        <v>0.155</v>
      </c>
      <c r="AS287" s="123">
        <v>0</v>
      </c>
      <c r="AT287" s="129">
        <v>1</v>
      </c>
      <c r="AU287" s="129">
        <v>1</v>
      </c>
      <c r="AV287" s="129">
        <v>0</v>
      </c>
      <c r="AW287" s="129">
        <v>0</v>
      </c>
      <c r="AX287" s="129">
        <v>0</v>
      </c>
      <c r="AY287" s="129">
        <v>1</v>
      </c>
      <c r="AZ287" s="129">
        <v>0</v>
      </c>
      <c r="BA287" s="117">
        <v>77.5</v>
      </c>
      <c r="BB287" s="117">
        <v>77.5</v>
      </c>
      <c r="BC287" s="117" t="s">
        <v>220</v>
      </c>
      <c r="BD287" s="117" t="s">
        <v>220</v>
      </c>
      <c r="BE287" s="117" t="s">
        <v>220</v>
      </c>
      <c r="BF287" s="117">
        <v>77.5</v>
      </c>
      <c r="BG287" s="117" t="s">
        <v>220</v>
      </c>
    </row>
    <row r="288" spans="1:59" x14ac:dyDescent="0.45">
      <c r="A288" s="2" t="s">
        <v>215</v>
      </c>
      <c r="B288" s="2" t="s">
        <v>185</v>
      </c>
      <c r="C288" s="2" t="s">
        <v>499</v>
      </c>
      <c r="D288" s="113">
        <v>3.1944444444444446</v>
      </c>
      <c r="E288" s="113">
        <v>6.416666666666667</v>
      </c>
      <c r="F288" s="113">
        <v>14</v>
      </c>
      <c r="G288" s="113">
        <v>16.5</v>
      </c>
      <c r="H288" s="113">
        <v>11.5</v>
      </c>
      <c r="I288" s="113">
        <v>2.625</v>
      </c>
      <c r="J288" s="113">
        <v>1.5833333333333333</v>
      </c>
      <c r="K288" s="116">
        <v>386.30555555555554</v>
      </c>
      <c r="L288" s="116">
        <v>593.66666666666674</v>
      </c>
      <c r="M288" s="116">
        <v>1104.7500000000002</v>
      </c>
      <c r="N288" s="116">
        <v>328.5</v>
      </c>
      <c r="O288" s="116">
        <v>1881</v>
      </c>
      <c r="P288" s="116">
        <v>338.125</v>
      </c>
      <c r="Q288" s="116">
        <v>282.62499999999994</v>
      </c>
      <c r="R288" s="119">
        <v>36</v>
      </c>
      <c r="S288" s="119">
        <v>12</v>
      </c>
      <c r="T288" s="119">
        <v>4</v>
      </c>
      <c r="U288" s="119">
        <v>2</v>
      </c>
      <c r="V288" s="119">
        <v>2</v>
      </c>
      <c r="W288" s="119">
        <v>8</v>
      </c>
      <c r="X288" s="119">
        <v>24</v>
      </c>
      <c r="Y288" s="119">
        <v>115</v>
      </c>
      <c r="Z288" s="119">
        <v>77</v>
      </c>
      <c r="AA288" s="119">
        <v>56</v>
      </c>
      <c r="AB288" s="119">
        <v>33</v>
      </c>
      <c r="AC288" s="119">
        <v>23</v>
      </c>
      <c r="AD288" s="119">
        <v>21</v>
      </c>
      <c r="AE288" s="119">
        <v>38</v>
      </c>
      <c r="AF288" s="128">
        <v>1</v>
      </c>
      <c r="AG288" s="128">
        <v>0.66956521739130437</v>
      </c>
      <c r="AH288" s="128">
        <v>0.48695652173913045</v>
      </c>
      <c r="AI288" s="128">
        <v>0.28695652173913044</v>
      </c>
      <c r="AJ288" s="128">
        <v>0.2</v>
      </c>
      <c r="AK288" s="128">
        <v>0.18260869565217391</v>
      </c>
      <c r="AL288" s="128">
        <v>0.33043478260869563</v>
      </c>
      <c r="AM288" s="122">
        <v>13.907</v>
      </c>
      <c r="AN288" s="122">
        <v>7.1240000000000006</v>
      </c>
      <c r="AO288" s="122">
        <v>4.4190000000000005</v>
      </c>
      <c r="AP288" s="122">
        <v>0.65700000000000003</v>
      </c>
      <c r="AQ288" s="122">
        <v>3.762</v>
      </c>
      <c r="AR288" s="122">
        <v>2.7050000000000001</v>
      </c>
      <c r="AS288" s="122">
        <v>6.7829999999999995</v>
      </c>
      <c r="AT288" s="128">
        <v>1</v>
      </c>
      <c r="AU288" s="128">
        <v>0.51226001294312218</v>
      </c>
      <c r="AV288" s="128">
        <v>0.31775364924138927</v>
      </c>
      <c r="AW288" s="128">
        <v>4.7242395915725897E-2</v>
      </c>
      <c r="AX288" s="128">
        <v>0.27051125332566334</v>
      </c>
      <c r="AY288" s="128">
        <v>0.19450636370173294</v>
      </c>
      <c r="AZ288" s="128">
        <v>0.48773998705687777</v>
      </c>
      <c r="BA288" s="116">
        <v>120.9304347826087</v>
      </c>
      <c r="BB288" s="116">
        <v>92.519480519480538</v>
      </c>
      <c r="BC288" s="116">
        <v>78.910714285714306</v>
      </c>
      <c r="BD288" s="116">
        <v>19.90909090909091</v>
      </c>
      <c r="BE288" s="116">
        <v>163.56521739130434</v>
      </c>
      <c r="BF288" s="116">
        <v>128.8095238095238</v>
      </c>
      <c r="BG288" s="116">
        <v>178.49999999999997</v>
      </c>
    </row>
    <row r="289" spans="1:59" x14ac:dyDescent="0.45">
      <c r="A289" s="3" t="s">
        <v>217</v>
      </c>
      <c r="B289" s="3" t="s">
        <v>185</v>
      </c>
      <c r="C289" s="3" t="s">
        <v>500</v>
      </c>
      <c r="D289" s="114">
        <v>1.2</v>
      </c>
      <c r="E289" s="114">
        <v>1</v>
      </c>
      <c r="F289" s="114" t="s">
        <v>220</v>
      </c>
      <c r="G289" s="114" t="s">
        <v>220</v>
      </c>
      <c r="H289" s="114" t="s">
        <v>220</v>
      </c>
      <c r="I289" s="114">
        <v>1</v>
      </c>
      <c r="J289" s="114">
        <v>1.3333333333333333</v>
      </c>
      <c r="K289" s="117">
        <v>124.6</v>
      </c>
      <c r="L289" s="117">
        <v>9</v>
      </c>
      <c r="M289" s="117" t="s">
        <v>220</v>
      </c>
      <c r="N289" s="117" t="s">
        <v>220</v>
      </c>
      <c r="O289" s="117" t="s">
        <v>220</v>
      </c>
      <c r="P289" s="117">
        <v>9</v>
      </c>
      <c r="Q289" s="117">
        <v>201.66666666666666</v>
      </c>
      <c r="R289" s="120">
        <v>5</v>
      </c>
      <c r="S289" s="120">
        <v>2</v>
      </c>
      <c r="T289" s="120">
        <v>0</v>
      </c>
      <c r="U289" s="120">
        <v>0</v>
      </c>
      <c r="V289" s="120">
        <v>0</v>
      </c>
      <c r="W289" s="120">
        <v>2</v>
      </c>
      <c r="X289" s="120">
        <v>3</v>
      </c>
      <c r="Y289" s="120">
        <v>6</v>
      </c>
      <c r="Z289" s="120">
        <v>2</v>
      </c>
      <c r="AA289" s="120">
        <v>0</v>
      </c>
      <c r="AB289" s="120">
        <v>0</v>
      </c>
      <c r="AC289" s="120">
        <v>0</v>
      </c>
      <c r="AD289" s="120">
        <v>2</v>
      </c>
      <c r="AE289" s="120">
        <v>4</v>
      </c>
      <c r="AF289" s="129">
        <v>1</v>
      </c>
      <c r="AG289" s="129">
        <v>0.33333333333333331</v>
      </c>
      <c r="AH289" s="129">
        <v>0</v>
      </c>
      <c r="AI289" s="129">
        <v>0</v>
      </c>
      <c r="AJ289" s="129">
        <v>0</v>
      </c>
      <c r="AK289" s="129">
        <v>0.33333333333333331</v>
      </c>
      <c r="AL289" s="129">
        <v>0.66666666666666663</v>
      </c>
      <c r="AM289" s="123">
        <v>0.623</v>
      </c>
      <c r="AN289" s="123">
        <v>1.7999999999999999E-2</v>
      </c>
      <c r="AO289" s="123">
        <v>0</v>
      </c>
      <c r="AP289" s="123">
        <v>0</v>
      </c>
      <c r="AQ289" s="123">
        <v>0</v>
      </c>
      <c r="AR289" s="123">
        <v>1.7999999999999999E-2</v>
      </c>
      <c r="AS289" s="123">
        <v>0.60499999999999998</v>
      </c>
      <c r="AT289" s="129">
        <v>1</v>
      </c>
      <c r="AU289" s="129">
        <v>2.889245585874799E-2</v>
      </c>
      <c r="AV289" s="129">
        <v>0</v>
      </c>
      <c r="AW289" s="129">
        <v>0</v>
      </c>
      <c r="AX289" s="129">
        <v>0</v>
      </c>
      <c r="AY289" s="129">
        <v>2.889245585874799E-2</v>
      </c>
      <c r="AZ289" s="129">
        <v>0.971107544141252</v>
      </c>
      <c r="BA289" s="117">
        <v>103.83333333333333</v>
      </c>
      <c r="BB289" s="117">
        <v>9</v>
      </c>
      <c r="BC289" s="117" t="s">
        <v>220</v>
      </c>
      <c r="BD289" s="117" t="s">
        <v>220</v>
      </c>
      <c r="BE289" s="117" t="s">
        <v>220</v>
      </c>
      <c r="BF289" s="117">
        <v>9</v>
      </c>
      <c r="BG289" s="117">
        <v>151.25</v>
      </c>
    </row>
    <row r="290" spans="1:59" x14ac:dyDescent="0.45">
      <c r="A290" s="3" t="s">
        <v>217</v>
      </c>
      <c r="B290" s="3" t="s">
        <v>185</v>
      </c>
      <c r="C290" s="3" t="s">
        <v>501</v>
      </c>
      <c r="D290" s="114">
        <v>4.55</v>
      </c>
      <c r="E290" s="114">
        <v>11.166666666666666</v>
      </c>
      <c r="F290" s="114">
        <v>14</v>
      </c>
      <c r="G290" s="114">
        <v>16.5</v>
      </c>
      <c r="H290" s="114">
        <v>11.5</v>
      </c>
      <c r="I290" s="114">
        <v>5.5</v>
      </c>
      <c r="J290" s="114">
        <v>1.7142857142857142</v>
      </c>
      <c r="K290" s="117">
        <v>559.45000000000005</v>
      </c>
      <c r="L290" s="117">
        <v>1101.6666666666667</v>
      </c>
      <c r="M290" s="117">
        <v>1104.7500000000002</v>
      </c>
      <c r="N290" s="117">
        <v>328.5</v>
      </c>
      <c r="O290" s="117">
        <v>1881</v>
      </c>
      <c r="P290" s="117">
        <v>1095.5</v>
      </c>
      <c r="Q290" s="117">
        <v>327.07142857142856</v>
      </c>
      <c r="R290" s="120">
        <v>20</v>
      </c>
      <c r="S290" s="120">
        <v>6</v>
      </c>
      <c r="T290" s="120">
        <v>4</v>
      </c>
      <c r="U290" s="120">
        <v>2</v>
      </c>
      <c r="V290" s="120">
        <v>2</v>
      </c>
      <c r="W290" s="120">
        <v>2</v>
      </c>
      <c r="X290" s="120">
        <v>14</v>
      </c>
      <c r="Y290" s="120">
        <v>91</v>
      </c>
      <c r="Z290" s="120">
        <v>67</v>
      </c>
      <c r="AA290" s="120">
        <v>56</v>
      </c>
      <c r="AB290" s="120">
        <v>33</v>
      </c>
      <c r="AC290" s="120">
        <v>23</v>
      </c>
      <c r="AD290" s="120">
        <v>11</v>
      </c>
      <c r="AE290" s="120">
        <v>24</v>
      </c>
      <c r="AF290" s="129">
        <v>1</v>
      </c>
      <c r="AG290" s="129">
        <v>0.73626373626373631</v>
      </c>
      <c r="AH290" s="129">
        <v>0.61538461538461542</v>
      </c>
      <c r="AI290" s="129">
        <v>0.36263736263736263</v>
      </c>
      <c r="AJ290" s="129">
        <v>0.25274725274725274</v>
      </c>
      <c r="AK290" s="129">
        <v>0.12087912087912088</v>
      </c>
      <c r="AL290" s="129">
        <v>0.26373626373626374</v>
      </c>
      <c r="AM290" s="123">
        <v>11.189</v>
      </c>
      <c r="AN290" s="123">
        <v>6.61</v>
      </c>
      <c r="AO290" s="123">
        <v>4.4190000000000005</v>
      </c>
      <c r="AP290" s="123">
        <v>0.65700000000000003</v>
      </c>
      <c r="AQ290" s="123">
        <v>3.762</v>
      </c>
      <c r="AR290" s="123">
        <v>2.1909999999999998</v>
      </c>
      <c r="AS290" s="123">
        <v>4.5789999999999997</v>
      </c>
      <c r="AT290" s="129">
        <v>1</v>
      </c>
      <c r="AU290" s="129">
        <v>0.59075878094557155</v>
      </c>
      <c r="AV290" s="129">
        <v>0.39494146036285643</v>
      </c>
      <c r="AW290" s="129">
        <v>5.8718384127267854E-2</v>
      </c>
      <c r="AX290" s="129">
        <v>0.3362230762355885</v>
      </c>
      <c r="AY290" s="129">
        <v>0.19581732058271514</v>
      </c>
      <c r="AZ290" s="129">
        <v>0.40924121905442845</v>
      </c>
      <c r="BA290" s="117">
        <v>122.95604395604396</v>
      </c>
      <c r="BB290" s="117">
        <v>98.656716417910445</v>
      </c>
      <c r="BC290" s="117">
        <v>78.910714285714306</v>
      </c>
      <c r="BD290" s="117">
        <v>19.90909090909091</v>
      </c>
      <c r="BE290" s="117">
        <v>163.56521739130434</v>
      </c>
      <c r="BF290" s="117">
        <v>199.18181818181819</v>
      </c>
      <c r="BG290" s="117">
        <v>190.79166666666666</v>
      </c>
    </row>
    <row r="291" spans="1:59" x14ac:dyDescent="0.45">
      <c r="A291" s="3" t="s">
        <v>217</v>
      </c>
      <c r="B291" s="3" t="s">
        <v>185</v>
      </c>
      <c r="C291" s="3" t="s">
        <v>502</v>
      </c>
      <c r="D291" s="114">
        <v>2</v>
      </c>
      <c r="E291" s="114">
        <v>3</v>
      </c>
      <c r="F291" s="114" t="s">
        <v>220</v>
      </c>
      <c r="G291" s="114" t="s">
        <v>220</v>
      </c>
      <c r="H291" s="114" t="s">
        <v>220</v>
      </c>
      <c r="I291" s="114">
        <v>3</v>
      </c>
      <c r="J291" s="114">
        <v>1.6666666666666667</v>
      </c>
      <c r="K291" s="117">
        <v>211.25</v>
      </c>
      <c r="L291" s="117">
        <v>87</v>
      </c>
      <c r="M291" s="117" t="s">
        <v>220</v>
      </c>
      <c r="N291" s="117" t="s">
        <v>220</v>
      </c>
      <c r="O291" s="117" t="s">
        <v>220</v>
      </c>
      <c r="P291" s="117">
        <v>87</v>
      </c>
      <c r="Q291" s="117">
        <v>252.66666666666666</v>
      </c>
      <c r="R291" s="120">
        <v>4</v>
      </c>
      <c r="S291" s="120">
        <v>1</v>
      </c>
      <c r="T291" s="120">
        <v>0</v>
      </c>
      <c r="U291" s="120">
        <v>0</v>
      </c>
      <c r="V291" s="120">
        <v>0</v>
      </c>
      <c r="W291" s="120">
        <v>1</v>
      </c>
      <c r="X291" s="120">
        <v>3</v>
      </c>
      <c r="Y291" s="120">
        <v>8</v>
      </c>
      <c r="Z291" s="120">
        <v>3</v>
      </c>
      <c r="AA291" s="120">
        <v>0</v>
      </c>
      <c r="AB291" s="120">
        <v>0</v>
      </c>
      <c r="AC291" s="120">
        <v>0</v>
      </c>
      <c r="AD291" s="120">
        <v>3</v>
      </c>
      <c r="AE291" s="120">
        <v>5</v>
      </c>
      <c r="AF291" s="129">
        <v>1</v>
      </c>
      <c r="AG291" s="129">
        <v>0.375</v>
      </c>
      <c r="AH291" s="129">
        <v>0</v>
      </c>
      <c r="AI291" s="129">
        <v>0</v>
      </c>
      <c r="AJ291" s="129">
        <v>0</v>
      </c>
      <c r="AK291" s="129">
        <v>0.375</v>
      </c>
      <c r="AL291" s="129">
        <v>0.625</v>
      </c>
      <c r="AM291" s="123">
        <v>0.84499999999999997</v>
      </c>
      <c r="AN291" s="123">
        <v>8.6999999999999994E-2</v>
      </c>
      <c r="AO291" s="123">
        <v>0</v>
      </c>
      <c r="AP291" s="123">
        <v>0</v>
      </c>
      <c r="AQ291" s="123">
        <v>0</v>
      </c>
      <c r="AR291" s="123">
        <v>8.6999999999999994E-2</v>
      </c>
      <c r="AS291" s="123">
        <v>0.75800000000000001</v>
      </c>
      <c r="AT291" s="129">
        <v>1</v>
      </c>
      <c r="AU291" s="129">
        <v>0.1029585798816568</v>
      </c>
      <c r="AV291" s="129">
        <v>0</v>
      </c>
      <c r="AW291" s="129">
        <v>0</v>
      </c>
      <c r="AX291" s="129">
        <v>0</v>
      </c>
      <c r="AY291" s="129">
        <v>0.1029585798816568</v>
      </c>
      <c r="AZ291" s="129">
        <v>0.8970414201183432</v>
      </c>
      <c r="BA291" s="117">
        <v>105.625</v>
      </c>
      <c r="BB291" s="117">
        <v>29</v>
      </c>
      <c r="BC291" s="117" t="s">
        <v>220</v>
      </c>
      <c r="BD291" s="117" t="s">
        <v>220</v>
      </c>
      <c r="BE291" s="117" t="s">
        <v>220</v>
      </c>
      <c r="BF291" s="117">
        <v>29</v>
      </c>
      <c r="BG291" s="117">
        <v>151.6</v>
      </c>
    </row>
    <row r="292" spans="1:59" x14ac:dyDescent="0.45">
      <c r="A292" s="3" t="s">
        <v>217</v>
      </c>
      <c r="B292" s="3" t="s">
        <v>185</v>
      </c>
      <c r="C292" s="3" t="s">
        <v>503</v>
      </c>
      <c r="D292" s="114">
        <v>1.5</v>
      </c>
      <c r="E292" s="114">
        <v>2</v>
      </c>
      <c r="F292" s="114" t="s">
        <v>220</v>
      </c>
      <c r="G292" s="114" t="s">
        <v>220</v>
      </c>
      <c r="H292" s="114" t="s">
        <v>220</v>
      </c>
      <c r="I292" s="114">
        <v>2</v>
      </c>
      <c r="J292" s="114">
        <v>1</v>
      </c>
      <c r="K292" s="117">
        <v>272</v>
      </c>
      <c r="L292" s="117">
        <v>259</v>
      </c>
      <c r="M292" s="117" t="s">
        <v>220</v>
      </c>
      <c r="N292" s="117" t="s">
        <v>220</v>
      </c>
      <c r="O292" s="117" t="s">
        <v>220</v>
      </c>
      <c r="P292" s="117">
        <v>259</v>
      </c>
      <c r="Q292" s="117">
        <v>285</v>
      </c>
      <c r="R292" s="120">
        <v>2</v>
      </c>
      <c r="S292" s="120">
        <v>1</v>
      </c>
      <c r="T292" s="120">
        <v>0</v>
      </c>
      <c r="U292" s="120">
        <v>0</v>
      </c>
      <c r="V292" s="120">
        <v>0</v>
      </c>
      <c r="W292" s="120">
        <v>1</v>
      </c>
      <c r="X292" s="120">
        <v>1</v>
      </c>
      <c r="Y292" s="120">
        <v>3</v>
      </c>
      <c r="Z292" s="120">
        <v>2</v>
      </c>
      <c r="AA292" s="120">
        <v>0</v>
      </c>
      <c r="AB292" s="120">
        <v>0</v>
      </c>
      <c r="AC292" s="120">
        <v>0</v>
      </c>
      <c r="AD292" s="120">
        <v>2</v>
      </c>
      <c r="AE292" s="120">
        <v>1</v>
      </c>
      <c r="AF292" s="129">
        <v>1</v>
      </c>
      <c r="AG292" s="129">
        <v>0.66666666666666663</v>
      </c>
      <c r="AH292" s="129">
        <v>0</v>
      </c>
      <c r="AI292" s="129">
        <v>0</v>
      </c>
      <c r="AJ292" s="129">
        <v>0</v>
      </c>
      <c r="AK292" s="129">
        <v>0.66666666666666663</v>
      </c>
      <c r="AL292" s="129">
        <v>0.33333333333333331</v>
      </c>
      <c r="AM292" s="123">
        <v>0.54400000000000004</v>
      </c>
      <c r="AN292" s="123">
        <v>0.25900000000000001</v>
      </c>
      <c r="AO292" s="123">
        <v>0</v>
      </c>
      <c r="AP292" s="123">
        <v>0</v>
      </c>
      <c r="AQ292" s="123">
        <v>0</v>
      </c>
      <c r="AR292" s="123">
        <v>0.25900000000000001</v>
      </c>
      <c r="AS292" s="123">
        <v>0.28499999999999998</v>
      </c>
      <c r="AT292" s="129">
        <v>1</v>
      </c>
      <c r="AU292" s="129">
        <v>0.47610294117647056</v>
      </c>
      <c r="AV292" s="129">
        <v>0</v>
      </c>
      <c r="AW292" s="129">
        <v>0</v>
      </c>
      <c r="AX292" s="129">
        <v>0</v>
      </c>
      <c r="AY292" s="129">
        <v>0.47610294117647056</v>
      </c>
      <c r="AZ292" s="129">
        <v>0.52389705882352933</v>
      </c>
      <c r="BA292" s="117">
        <v>181.33333333333334</v>
      </c>
      <c r="BB292" s="117">
        <v>129.5</v>
      </c>
      <c r="BC292" s="117" t="s">
        <v>220</v>
      </c>
      <c r="BD292" s="117" t="s">
        <v>220</v>
      </c>
      <c r="BE292" s="117" t="s">
        <v>220</v>
      </c>
      <c r="BF292" s="117">
        <v>129.5</v>
      </c>
      <c r="BG292" s="117">
        <v>285</v>
      </c>
    </row>
    <row r="293" spans="1:59" x14ac:dyDescent="0.45">
      <c r="A293" s="3" t="s">
        <v>217</v>
      </c>
      <c r="B293" s="3" t="s">
        <v>185</v>
      </c>
      <c r="C293" s="3" t="s">
        <v>504</v>
      </c>
      <c r="D293" s="114">
        <v>1.5</v>
      </c>
      <c r="E293" s="114">
        <v>2</v>
      </c>
      <c r="F293" s="114" t="s">
        <v>220</v>
      </c>
      <c r="G293" s="114" t="s">
        <v>220</v>
      </c>
      <c r="H293" s="114" t="s">
        <v>220</v>
      </c>
      <c r="I293" s="114">
        <v>2</v>
      </c>
      <c r="J293" s="114">
        <v>1</v>
      </c>
      <c r="K293" s="117">
        <v>72.000000000000014</v>
      </c>
      <c r="L293" s="117">
        <v>43</v>
      </c>
      <c r="M293" s="117" t="s">
        <v>220</v>
      </c>
      <c r="N293" s="117" t="s">
        <v>220</v>
      </c>
      <c r="O293" s="117" t="s">
        <v>220</v>
      </c>
      <c r="P293" s="117">
        <v>43</v>
      </c>
      <c r="Q293" s="117">
        <v>101</v>
      </c>
      <c r="R293" s="120">
        <v>2</v>
      </c>
      <c r="S293" s="120">
        <v>1</v>
      </c>
      <c r="T293" s="120">
        <v>0</v>
      </c>
      <c r="U293" s="120">
        <v>0</v>
      </c>
      <c r="V293" s="120">
        <v>0</v>
      </c>
      <c r="W293" s="120">
        <v>1</v>
      </c>
      <c r="X293" s="120">
        <v>1</v>
      </c>
      <c r="Y293" s="120">
        <v>3</v>
      </c>
      <c r="Z293" s="120">
        <v>2</v>
      </c>
      <c r="AA293" s="120">
        <v>0</v>
      </c>
      <c r="AB293" s="120">
        <v>0</v>
      </c>
      <c r="AC293" s="120">
        <v>0</v>
      </c>
      <c r="AD293" s="120">
        <v>2</v>
      </c>
      <c r="AE293" s="120">
        <v>1</v>
      </c>
      <c r="AF293" s="129">
        <v>1</v>
      </c>
      <c r="AG293" s="129">
        <v>0.66666666666666663</v>
      </c>
      <c r="AH293" s="129">
        <v>0</v>
      </c>
      <c r="AI293" s="129">
        <v>0</v>
      </c>
      <c r="AJ293" s="129">
        <v>0</v>
      </c>
      <c r="AK293" s="129">
        <v>0.66666666666666663</v>
      </c>
      <c r="AL293" s="129">
        <v>0.33333333333333331</v>
      </c>
      <c r="AM293" s="123">
        <v>0.14400000000000002</v>
      </c>
      <c r="AN293" s="123">
        <v>4.2999999999999997E-2</v>
      </c>
      <c r="AO293" s="123">
        <v>0</v>
      </c>
      <c r="AP293" s="123">
        <v>0</v>
      </c>
      <c r="AQ293" s="123">
        <v>0</v>
      </c>
      <c r="AR293" s="123">
        <v>4.2999999999999997E-2</v>
      </c>
      <c r="AS293" s="123">
        <v>0.10100000000000001</v>
      </c>
      <c r="AT293" s="129">
        <v>1</v>
      </c>
      <c r="AU293" s="129">
        <v>0.29861111111111105</v>
      </c>
      <c r="AV293" s="129">
        <v>0</v>
      </c>
      <c r="AW293" s="129">
        <v>0</v>
      </c>
      <c r="AX293" s="129">
        <v>0</v>
      </c>
      <c r="AY293" s="129">
        <v>0.29861111111111105</v>
      </c>
      <c r="AZ293" s="129">
        <v>0.70138888888888884</v>
      </c>
      <c r="BA293" s="117">
        <v>48.000000000000007</v>
      </c>
      <c r="BB293" s="117">
        <v>21.5</v>
      </c>
      <c r="BC293" s="117" t="s">
        <v>220</v>
      </c>
      <c r="BD293" s="117" t="s">
        <v>220</v>
      </c>
      <c r="BE293" s="117" t="s">
        <v>220</v>
      </c>
      <c r="BF293" s="117">
        <v>21.5</v>
      </c>
      <c r="BG293" s="117">
        <v>101</v>
      </c>
    </row>
    <row r="294" spans="1:59" x14ac:dyDescent="0.45">
      <c r="A294" s="3" t="s">
        <v>217</v>
      </c>
      <c r="B294" s="3" t="s">
        <v>185</v>
      </c>
      <c r="C294" s="3" t="s">
        <v>505</v>
      </c>
      <c r="D294" s="114">
        <v>1.3333333333333333</v>
      </c>
      <c r="E294" s="114">
        <v>1</v>
      </c>
      <c r="F294" s="114" t="s">
        <v>220</v>
      </c>
      <c r="G294" s="114" t="s">
        <v>220</v>
      </c>
      <c r="H294" s="114" t="s">
        <v>220</v>
      </c>
      <c r="I294" s="114">
        <v>1</v>
      </c>
      <c r="J294" s="114">
        <v>1.5</v>
      </c>
      <c r="K294" s="117">
        <v>187.33333333333334</v>
      </c>
      <c r="L294" s="117">
        <v>107</v>
      </c>
      <c r="M294" s="117" t="s">
        <v>220</v>
      </c>
      <c r="N294" s="117" t="s">
        <v>220</v>
      </c>
      <c r="O294" s="117" t="s">
        <v>220</v>
      </c>
      <c r="P294" s="117">
        <v>107</v>
      </c>
      <c r="Q294" s="117">
        <v>227.5</v>
      </c>
      <c r="R294" s="120">
        <v>3</v>
      </c>
      <c r="S294" s="120">
        <v>1</v>
      </c>
      <c r="T294" s="120">
        <v>0</v>
      </c>
      <c r="U294" s="120">
        <v>0</v>
      </c>
      <c r="V294" s="120">
        <v>0</v>
      </c>
      <c r="W294" s="120">
        <v>1</v>
      </c>
      <c r="X294" s="120">
        <v>2</v>
      </c>
      <c r="Y294" s="120">
        <v>4</v>
      </c>
      <c r="Z294" s="120">
        <v>1</v>
      </c>
      <c r="AA294" s="120">
        <v>0</v>
      </c>
      <c r="AB294" s="120">
        <v>0</v>
      </c>
      <c r="AC294" s="120">
        <v>0</v>
      </c>
      <c r="AD294" s="120">
        <v>1</v>
      </c>
      <c r="AE294" s="120">
        <v>3</v>
      </c>
      <c r="AF294" s="129">
        <v>1</v>
      </c>
      <c r="AG294" s="129">
        <v>0.25</v>
      </c>
      <c r="AH294" s="129">
        <v>0</v>
      </c>
      <c r="AI294" s="129">
        <v>0</v>
      </c>
      <c r="AJ294" s="129">
        <v>0</v>
      </c>
      <c r="AK294" s="129">
        <v>0.25</v>
      </c>
      <c r="AL294" s="129">
        <v>0.75</v>
      </c>
      <c r="AM294" s="123">
        <v>0.56200000000000006</v>
      </c>
      <c r="AN294" s="123">
        <v>0.107</v>
      </c>
      <c r="AO294" s="123">
        <v>0</v>
      </c>
      <c r="AP294" s="123">
        <v>0</v>
      </c>
      <c r="AQ294" s="123">
        <v>0</v>
      </c>
      <c r="AR294" s="123">
        <v>0.107</v>
      </c>
      <c r="AS294" s="123">
        <v>0.45500000000000002</v>
      </c>
      <c r="AT294" s="129">
        <v>1</v>
      </c>
      <c r="AU294" s="129">
        <v>0.19039145907473307</v>
      </c>
      <c r="AV294" s="129">
        <v>0</v>
      </c>
      <c r="AW294" s="129">
        <v>0</v>
      </c>
      <c r="AX294" s="129">
        <v>0</v>
      </c>
      <c r="AY294" s="129">
        <v>0.19039145907473307</v>
      </c>
      <c r="AZ294" s="129">
        <v>0.80960854092526691</v>
      </c>
      <c r="BA294" s="117">
        <v>140.5</v>
      </c>
      <c r="BB294" s="117">
        <v>107</v>
      </c>
      <c r="BC294" s="117" t="s">
        <v>220</v>
      </c>
      <c r="BD294" s="117" t="s">
        <v>220</v>
      </c>
      <c r="BE294" s="117" t="s">
        <v>220</v>
      </c>
      <c r="BF294" s="117">
        <v>107</v>
      </c>
      <c r="BG294" s="117">
        <v>151.66666666666666</v>
      </c>
    </row>
    <row r="295" spans="1:59" x14ac:dyDescent="0.45">
      <c r="A295" s="2" t="s">
        <v>215</v>
      </c>
      <c r="B295" s="2" t="s">
        <v>186</v>
      </c>
      <c r="C295" s="2" t="s">
        <v>506</v>
      </c>
      <c r="D295" s="113">
        <v>3.2962962962962963</v>
      </c>
      <c r="E295" s="113">
        <v>8.8333333333333339</v>
      </c>
      <c r="F295" s="113">
        <v>11.25</v>
      </c>
      <c r="G295" s="113">
        <v>15</v>
      </c>
      <c r="H295" s="113">
        <v>10</v>
      </c>
      <c r="I295" s="113">
        <v>4</v>
      </c>
      <c r="J295" s="113">
        <v>1.7142857142857142</v>
      </c>
      <c r="K295" s="116">
        <v>289.03703703703701</v>
      </c>
      <c r="L295" s="116">
        <v>400.5</v>
      </c>
      <c r="M295" s="116">
        <v>331.49999999999994</v>
      </c>
      <c r="N295" s="116">
        <v>484</v>
      </c>
      <c r="O295" s="116">
        <v>280.66666666666669</v>
      </c>
      <c r="P295" s="116">
        <v>538.5</v>
      </c>
      <c r="Q295" s="116">
        <v>257.1904761904762</v>
      </c>
      <c r="R295" s="119">
        <v>27</v>
      </c>
      <c r="S295" s="119">
        <v>6</v>
      </c>
      <c r="T295" s="119">
        <v>4</v>
      </c>
      <c r="U295" s="119">
        <v>1</v>
      </c>
      <c r="V295" s="119">
        <v>3</v>
      </c>
      <c r="W295" s="119">
        <v>2</v>
      </c>
      <c r="X295" s="119">
        <v>21</v>
      </c>
      <c r="Y295" s="119">
        <v>89</v>
      </c>
      <c r="Z295" s="119">
        <v>53</v>
      </c>
      <c r="AA295" s="119">
        <v>45</v>
      </c>
      <c r="AB295" s="119">
        <v>15</v>
      </c>
      <c r="AC295" s="119">
        <v>30</v>
      </c>
      <c r="AD295" s="119">
        <v>8</v>
      </c>
      <c r="AE295" s="119">
        <v>36</v>
      </c>
      <c r="AF295" s="128">
        <v>1</v>
      </c>
      <c r="AG295" s="128">
        <v>0.5955056179775281</v>
      </c>
      <c r="AH295" s="128">
        <v>0.5056179775280899</v>
      </c>
      <c r="AI295" s="128">
        <v>0.16853932584269662</v>
      </c>
      <c r="AJ295" s="128">
        <v>0.33707865168539325</v>
      </c>
      <c r="AK295" s="128">
        <v>8.98876404494382E-2</v>
      </c>
      <c r="AL295" s="128">
        <v>0.4044943820224719</v>
      </c>
      <c r="AM295" s="122">
        <v>7.8039999999999994</v>
      </c>
      <c r="AN295" s="122">
        <v>2.403</v>
      </c>
      <c r="AO295" s="122">
        <v>1.3259999999999998</v>
      </c>
      <c r="AP295" s="122">
        <v>0.48399999999999999</v>
      </c>
      <c r="AQ295" s="122">
        <v>0.84200000000000008</v>
      </c>
      <c r="AR295" s="122">
        <v>1.077</v>
      </c>
      <c r="AS295" s="122">
        <v>5.4009999999999998</v>
      </c>
      <c r="AT295" s="128">
        <v>1</v>
      </c>
      <c r="AU295" s="128">
        <v>0.30791901588928755</v>
      </c>
      <c r="AV295" s="128">
        <v>0.1699128651973347</v>
      </c>
      <c r="AW295" s="128">
        <v>6.201947719118401E-2</v>
      </c>
      <c r="AX295" s="128">
        <v>0.10789338800615071</v>
      </c>
      <c r="AY295" s="128">
        <v>0.13800615069195285</v>
      </c>
      <c r="AZ295" s="128">
        <v>0.6920809841107125</v>
      </c>
      <c r="BA295" s="116">
        <v>87.685393258426956</v>
      </c>
      <c r="BB295" s="116">
        <v>45.339622641509436</v>
      </c>
      <c r="BC295" s="116">
        <v>29.466666666666661</v>
      </c>
      <c r="BD295" s="116">
        <v>32.266666666666666</v>
      </c>
      <c r="BE295" s="116">
        <v>28.06666666666667</v>
      </c>
      <c r="BF295" s="116">
        <v>134.625</v>
      </c>
      <c r="BG295" s="116">
        <v>150.02777777777777</v>
      </c>
    </row>
    <row r="296" spans="1:59" x14ac:dyDescent="0.45">
      <c r="A296" s="3" t="s">
        <v>217</v>
      </c>
      <c r="B296" s="3" t="s">
        <v>186</v>
      </c>
      <c r="C296" s="3" t="s">
        <v>507</v>
      </c>
      <c r="D296" s="114">
        <v>2.5</v>
      </c>
      <c r="E296" s="114">
        <v>6</v>
      </c>
      <c r="F296" s="114">
        <v>6</v>
      </c>
      <c r="G296" s="114" t="s">
        <v>220</v>
      </c>
      <c r="H296" s="114">
        <v>6</v>
      </c>
      <c r="I296" s="114" t="s">
        <v>220</v>
      </c>
      <c r="J296" s="114">
        <v>1.3333333333333333</v>
      </c>
      <c r="K296" s="117">
        <v>279.25</v>
      </c>
      <c r="L296" s="117">
        <v>389</v>
      </c>
      <c r="M296" s="117">
        <v>389</v>
      </c>
      <c r="N296" s="117" t="s">
        <v>220</v>
      </c>
      <c r="O296" s="117">
        <v>389</v>
      </c>
      <c r="P296" s="117" t="s">
        <v>220</v>
      </c>
      <c r="Q296" s="117">
        <v>242.66666666666666</v>
      </c>
      <c r="R296" s="120">
        <v>4</v>
      </c>
      <c r="S296" s="120">
        <v>1</v>
      </c>
      <c r="T296" s="120">
        <v>1</v>
      </c>
      <c r="U296" s="120">
        <v>0</v>
      </c>
      <c r="V296" s="120">
        <v>1</v>
      </c>
      <c r="W296" s="120">
        <v>0</v>
      </c>
      <c r="X296" s="120">
        <v>3</v>
      </c>
      <c r="Y296" s="120">
        <v>10</v>
      </c>
      <c r="Z296" s="120">
        <v>6</v>
      </c>
      <c r="AA296" s="120">
        <v>6</v>
      </c>
      <c r="AB296" s="120">
        <v>0</v>
      </c>
      <c r="AC296" s="120">
        <v>6</v>
      </c>
      <c r="AD296" s="120">
        <v>0</v>
      </c>
      <c r="AE296" s="120">
        <v>4</v>
      </c>
      <c r="AF296" s="129">
        <v>1</v>
      </c>
      <c r="AG296" s="129">
        <v>0.6</v>
      </c>
      <c r="AH296" s="129">
        <v>0.6</v>
      </c>
      <c r="AI296" s="129">
        <v>0</v>
      </c>
      <c r="AJ296" s="129">
        <v>0.6</v>
      </c>
      <c r="AK296" s="129">
        <v>0</v>
      </c>
      <c r="AL296" s="129">
        <v>0.4</v>
      </c>
      <c r="AM296" s="123">
        <v>1.117</v>
      </c>
      <c r="AN296" s="123">
        <v>0.38900000000000001</v>
      </c>
      <c r="AO296" s="123">
        <v>0.38900000000000001</v>
      </c>
      <c r="AP296" s="123">
        <v>0</v>
      </c>
      <c r="AQ296" s="123">
        <v>0.38900000000000001</v>
      </c>
      <c r="AR296" s="123">
        <v>0</v>
      </c>
      <c r="AS296" s="123">
        <v>0.72799999999999998</v>
      </c>
      <c r="AT296" s="129">
        <v>1</v>
      </c>
      <c r="AU296" s="129">
        <v>0.34825425246195169</v>
      </c>
      <c r="AV296" s="129">
        <v>0.34825425246195169</v>
      </c>
      <c r="AW296" s="129">
        <v>0</v>
      </c>
      <c r="AX296" s="129">
        <v>0.34825425246195169</v>
      </c>
      <c r="AY296" s="129">
        <v>0</v>
      </c>
      <c r="AZ296" s="129">
        <v>0.65174574753804837</v>
      </c>
      <c r="BA296" s="117">
        <v>111.7</v>
      </c>
      <c r="BB296" s="117">
        <v>64.833333333333329</v>
      </c>
      <c r="BC296" s="117">
        <v>64.833333333333329</v>
      </c>
      <c r="BD296" s="117" t="s">
        <v>220</v>
      </c>
      <c r="BE296" s="117">
        <v>64.833333333333329</v>
      </c>
      <c r="BF296" s="117" t="s">
        <v>220</v>
      </c>
      <c r="BG296" s="117">
        <v>182</v>
      </c>
    </row>
    <row r="297" spans="1:59" x14ac:dyDescent="0.45">
      <c r="A297" s="3" t="s">
        <v>217</v>
      </c>
      <c r="B297" s="3" t="s">
        <v>186</v>
      </c>
      <c r="C297" s="3" t="s">
        <v>508</v>
      </c>
      <c r="D297" s="114">
        <v>3.25</v>
      </c>
      <c r="E297" s="114">
        <v>5</v>
      </c>
      <c r="F297" s="114">
        <v>5</v>
      </c>
      <c r="G297" s="114" t="s">
        <v>220</v>
      </c>
      <c r="H297" s="114">
        <v>5</v>
      </c>
      <c r="I297" s="114" t="s">
        <v>220</v>
      </c>
      <c r="J297" s="114">
        <v>2.6666666666666665</v>
      </c>
      <c r="K297" s="117">
        <v>307.74999999999994</v>
      </c>
      <c r="L297" s="117">
        <v>293</v>
      </c>
      <c r="M297" s="117">
        <v>293</v>
      </c>
      <c r="N297" s="117" t="s">
        <v>220</v>
      </c>
      <c r="O297" s="117">
        <v>293</v>
      </c>
      <c r="P297" s="117" t="s">
        <v>220</v>
      </c>
      <c r="Q297" s="117">
        <v>312.66666666666669</v>
      </c>
      <c r="R297" s="120">
        <v>4</v>
      </c>
      <c r="S297" s="120">
        <v>1</v>
      </c>
      <c r="T297" s="120">
        <v>1</v>
      </c>
      <c r="U297" s="120">
        <v>0</v>
      </c>
      <c r="V297" s="120">
        <v>1</v>
      </c>
      <c r="W297" s="120">
        <v>0</v>
      </c>
      <c r="X297" s="120">
        <v>3</v>
      </c>
      <c r="Y297" s="120">
        <v>13</v>
      </c>
      <c r="Z297" s="120">
        <v>5</v>
      </c>
      <c r="AA297" s="120">
        <v>5</v>
      </c>
      <c r="AB297" s="120">
        <v>0</v>
      </c>
      <c r="AC297" s="120">
        <v>5</v>
      </c>
      <c r="AD297" s="120">
        <v>0</v>
      </c>
      <c r="AE297" s="120">
        <v>8</v>
      </c>
      <c r="AF297" s="129">
        <v>1</v>
      </c>
      <c r="AG297" s="129">
        <v>0.38461538461538464</v>
      </c>
      <c r="AH297" s="129">
        <v>0.38461538461538464</v>
      </c>
      <c r="AI297" s="129">
        <v>0</v>
      </c>
      <c r="AJ297" s="129">
        <v>0.38461538461538464</v>
      </c>
      <c r="AK297" s="129">
        <v>0</v>
      </c>
      <c r="AL297" s="129">
        <v>0.61538461538461542</v>
      </c>
      <c r="AM297" s="123">
        <v>1.2309999999999999</v>
      </c>
      <c r="AN297" s="123">
        <v>0.29299999999999998</v>
      </c>
      <c r="AO297" s="123">
        <v>0.29299999999999998</v>
      </c>
      <c r="AP297" s="123">
        <v>0</v>
      </c>
      <c r="AQ297" s="123">
        <v>0.29299999999999998</v>
      </c>
      <c r="AR297" s="123">
        <v>0</v>
      </c>
      <c r="AS297" s="123">
        <v>0.93799999999999994</v>
      </c>
      <c r="AT297" s="129">
        <v>1</v>
      </c>
      <c r="AU297" s="129">
        <v>0.23801787164906582</v>
      </c>
      <c r="AV297" s="129">
        <v>0.23801787164906582</v>
      </c>
      <c r="AW297" s="129">
        <v>0</v>
      </c>
      <c r="AX297" s="129">
        <v>0.23801787164906582</v>
      </c>
      <c r="AY297" s="129">
        <v>0</v>
      </c>
      <c r="AZ297" s="129">
        <v>0.76198212835093426</v>
      </c>
      <c r="BA297" s="117">
        <v>94.692307692307679</v>
      </c>
      <c r="BB297" s="117">
        <v>58.6</v>
      </c>
      <c r="BC297" s="117">
        <v>58.6</v>
      </c>
      <c r="BD297" s="117" t="s">
        <v>220</v>
      </c>
      <c r="BE297" s="117">
        <v>58.6</v>
      </c>
      <c r="BF297" s="117" t="s">
        <v>220</v>
      </c>
      <c r="BG297" s="117">
        <v>117.25</v>
      </c>
    </row>
    <row r="298" spans="1:59" x14ac:dyDescent="0.45">
      <c r="A298" s="3" t="s">
        <v>217</v>
      </c>
      <c r="B298" s="3" t="s">
        <v>186</v>
      </c>
      <c r="C298" s="3" t="s">
        <v>509</v>
      </c>
      <c r="D298" s="114">
        <v>3.4736842105263159</v>
      </c>
      <c r="E298" s="114">
        <v>10.5</v>
      </c>
      <c r="F298" s="114">
        <v>17</v>
      </c>
      <c r="G298" s="114">
        <v>15</v>
      </c>
      <c r="H298" s="114">
        <v>19</v>
      </c>
      <c r="I298" s="114">
        <v>4</v>
      </c>
      <c r="J298" s="114">
        <v>1.6</v>
      </c>
      <c r="K298" s="117">
        <v>287.15789473684208</v>
      </c>
      <c r="L298" s="117">
        <v>430.24999999999994</v>
      </c>
      <c r="M298" s="117">
        <v>322</v>
      </c>
      <c r="N298" s="117">
        <v>484</v>
      </c>
      <c r="O298" s="117">
        <v>160</v>
      </c>
      <c r="P298" s="117">
        <v>538.5</v>
      </c>
      <c r="Q298" s="117">
        <v>249</v>
      </c>
      <c r="R298" s="120">
        <v>19</v>
      </c>
      <c r="S298" s="120">
        <v>4</v>
      </c>
      <c r="T298" s="120">
        <v>2</v>
      </c>
      <c r="U298" s="120">
        <v>1</v>
      </c>
      <c r="V298" s="120">
        <v>1</v>
      </c>
      <c r="W298" s="120">
        <v>2</v>
      </c>
      <c r="X298" s="120">
        <v>15</v>
      </c>
      <c r="Y298" s="120">
        <v>66</v>
      </c>
      <c r="Z298" s="120">
        <v>42</v>
      </c>
      <c r="AA298" s="120">
        <v>34</v>
      </c>
      <c r="AB298" s="120">
        <v>15</v>
      </c>
      <c r="AC298" s="120">
        <v>19</v>
      </c>
      <c r="AD298" s="120">
        <v>8</v>
      </c>
      <c r="AE298" s="120">
        <v>24</v>
      </c>
      <c r="AF298" s="129">
        <v>1</v>
      </c>
      <c r="AG298" s="129">
        <v>0.63636363636363635</v>
      </c>
      <c r="AH298" s="129">
        <v>0.51515151515151514</v>
      </c>
      <c r="AI298" s="129">
        <v>0.22727272727272727</v>
      </c>
      <c r="AJ298" s="129">
        <v>0.2878787878787879</v>
      </c>
      <c r="AK298" s="129">
        <v>0.12121212121212122</v>
      </c>
      <c r="AL298" s="129">
        <v>0.36363636363636365</v>
      </c>
      <c r="AM298" s="123">
        <v>5.4559999999999995</v>
      </c>
      <c r="AN298" s="123">
        <v>1.7209999999999999</v>
      </c>
      <c r="AO298" s="123">
        <v>0.64400000000000002</v>
      </c>
      <c r="AP298" s="123">
        <v>0.48399999999999999</v>
      </c>
      <c r="AQ298" s="123">
        <v>0.16</v>
      </c>
      <c r="AR298" s="123">
        <v>1.077</v>
      </c>
      <c r="AS298" s="123">
        <v>3.7349999999999999</v>
      </c>
      <c r="AT298" s="129">
        <v>1</v>
      </c>
      <c r="AU298" s="129">
        <v>0.31543255131964809</v>
      </c>
      <c r="AV298" s="129">
        <v>0.1180351906158358</v>
      </c>
      <c r="AW298" s="129">
        <v>8.8709677419354843E-2</v>
      </c>
      <c r="AX298" s="129">
        <v>2.932551319648094E-2</v>
      </c>
      <c r="AY298" s="129">
        <v>0.19739736070381234</v>
      </c>
      <c r="AZ298" s="129">
        <v>0.68456744868035191</v>
      </c>
      <c r="BA298" s="117">
        <v>82.666666666666657</v>
      </c>
      <c r="BB298" s="117">
        <v>40.976190476190467</v>
      </c>
      <c r="BC298" s="117">
        <v>18.941176470588236</v>
      </c>
      <c r="BD298" s="117">
        <v>32.266666666666666</v>
      </c>
      <c r="BE298" s="117">
        <v>8.4210526315789469</v>
      </c>
      <c r="BF298" s="117">
        <v>134.625</v>
      </c>
      <c r="BG298" s="117">
        <v>155.625</v>
      </c>
    </row>
    <row r="299" spans="1:59" x14ac:dyDescent="0.45">
      <c r="A299" s="2" t="s">
        <v>215</v>
      </c>
      <c r="B299" s="2" t="s">
        <v>187</v>
      </c>
      <c r="C299" s="2" t="s">
        <v>510</v>
      </c>
      <c r="D299" s="113">
        <v>3.1481481481481484</v>
      </c>
      <c r="E299" s="113">
        <v>6.1</v>
      </c>
      <c r="F299" s="113">
        <v>7.2857142857142856</v>
      </c>
      <c r="G299" s="113">
        <v>19</v>
      </c>
      <c r="H299" s="113">
        <v>5.333333333333333</v>
      </c>
      <c r="I299" s="113">
        <v>3.3333333333333335</v>
      </c>
      <c r="J299" s="113">
        <v>1.411764705882353</v>
      </c>
      <c r="K299" s="116">
        <v>311.18518518518528</v>
      </c>
      <c r="L299" s="116">
        <v>322.39999999999998</v>
      </c>
      <c r="M299" s="116">
        <v>403.71428571428572</v>
      </c>
      <c r="N299" s="116">
        <v>266</v>
      </c>
      <c r="O299" s="116">
        <v>426.66666666666669</v>
      </c>
      <c r="P299" s="116">
        <v>132.66666666666666</v>
      </c>
      <c r="Q299" s="116">
        <v>304.58823529411762</v>
      </c>
      <c r="R299" s="119">
        <v>27</v>
      </c>
      <c r="S299" s="119">
        <v>10</v>
      </c>
      <c r="T299" s="119">
        <v>7</v>
      </c>
      <c r="U299" s="119">
        <v>1</v>
      </c>
      <c r="V299" s="119">
        <v>6</v>
      </c>
      <c r="W299" s="119">
        <v>3</v>
      </c>
      <c r="X299" s="119">
        <v>17</v>
      </c>
      <c r="Y299" s="119">
        <v>85</v>
      </c>
      <c r="Z299" s="119">
        <v>61</v>
      </c>
      <c r="AA299" s="119">
        <v>51</v>
      </c>
      <c r="AB299" s="119">
        <v>19</v>
      </c>
      <c r="AC299" s="119">
        <v>32</v>
      </c>
      <c r="AD299" s="119">
        <v>10</v>
      </c>
      <c r="AE299" s="119">
        <v>24</v>
      </c>
      <c r="AF299" s="128">
        <v>1</v>
      </c>
      <c r="AG299" s="128">
        <v>0.71764705882352942</v>
      </c>
      <c r="AH299" s="128">
        <v>0.6</v>
      </c>
      <c r="AI299" s="128">
        <v>0.22352941176470589</v>
      </c>
      <c r="AJ299" s="128">
        <v>0.37647058823529411</v>
      </c>
      <c r="AK299" s="128">
        <v>0.11764705882352941</v>
      </c>
      <c r="AL299" s="128">
        <v>0.28235294117647058</v>
      </c>
      <c r="AM299" s="122">
        <v>8.402000000000001</v>
      </c>
      <c r="AN299" s="122">
        <v>3.2240000000000002</v>
      </c>
      <c r="AO299" s="122">
        <v>2.8260000000000001</v>
      </c>
      <c r="AP299" s="122">
        <v>0.26600000000000001</v>
      </c>
      <c r="AQ299" s="122">
        <v>2.56</v>
      </c>
      <c r="AR299" s="122">
        <v>0.39800000000000002</v>
      </c>
      <c r="AS299" s="122">
        <v>5.1779999999999999</v>
      </c>
      <c r="AT299" s="128">
        <v>1</v>
      </c>
      <c r="AU299" s="128">
        <v>0.38371816234229944</v>
      </c>
      <c r="AV299" s="128">
        <v>0.33634848845512971</v>
      </c>
      <c r="AW299" s="128">
        <v>3.1659128778862171E-2</v>
      </c>
      <c r="AX299" s="128">
        <v>0.30468935967626753</v>
      </c>
      <c r="AY299" s="128">
        <v>4.7369673887169721E-2</v>
      </c>
      <c r="AZ299" s="128">
        <v>0.6162818376577005</v>
      </c>
      <c r="BA299" s="116">
        <v>98.847058823529437</v>
      </c>
      <c r="BB299" s="116">
        <v>52.852459016393439</v>
      </c>
      <c r="BC299" s="116">
        <v>55.411764705882355</v>
      </c>
      <c r="BD299" s="116">
        <v>14</v>
      </c>
      <c r="BE299" s="116">
        <v>80</v>
      </c>
      <c r="BF299" s="116">
        <v>39.799999999999997</v>
      </c>
      <c r="BG299" s="116">
        <v>215.75</v>
      </c>
    </row>
    <row r="300" spans="1:59" x14ac:dyDescent="0.45">
      <c r="A300" s="3" t="s">
        <v>217</v>
      </c>
      <c r="B300" s="3" t="s">
        <v>187</v>
      </c>
      <c r="C300" s="3" t="s">
        <v>511</v>
      </c>
      <c r="D300" s="114">
        <v>4</v>
      </c>
      <c r="E300" s="114">
        <v>9.5</v>
      </c>
      <c r="F300" s="114">
        <v>9.5</v>
      </c>
      <c r="G300" s="114">
        <v>19</v>
      </c>
      <c r="H300" s="114">
        <v>6.333333333333333</v>
      </c>
      <c r="I300" s="114" t="s">
        <v>220</v>
      </c>
      <c r="J300" s="114">
        <v>1.25</v>
      </c>
      <c r="K300" s="117">
        <v>346.5</v>
      </c>
      <c r="L300" s="117">
        <v>491.25</v>
      </c>
      <c r="M300" s="117">
        <v>491.25</v>
      </c>
      <c r="N300" s="117">
        <v>266</v>
      </c>
      <c r="O300" s="117">
        <v>566.33333333333337</v>
      </c>
      <c r="P300" s="117" t="s">
        <v>220</v>
      </c>
      <c r="Q300" s="117">
        <v>274.125</v>
      </c>
      <c r="R300" s="120">
        <v>12</v>
      </c>
      <c r="S300" s="120">
        <v>4</v>
      </c>
      <c r="T300" s="120">
        <v>4</v>
      </c>
      <c r="U300" s="120">
        <v>1</v>
      </c>
      <c r="V300" s="120">
        <v>3</v>
      </c>
      <c r="W300" s="120">
        <v>0</v>
      </c>
      <c r="X300" s="120">
        <v>8</v>
      </c>
      <c r="Y300" s="120">
        <v>48</v>
      </c>
      <c r="Z300" s="120">
        <v>38</v>
      </c>
      <c r="AA300" s="120">
        <v>38</v>
      </c>
      <c r="AB300" s="120">
        <v>19</v>
      </c>
      <c r="AC300" s="120">
        <v>19</v>
      </c>
      <c r="AD300" s="120">
        <v>0</v>
      </c>
      <c r="AE300" s="120">
        <v>10</v>
      </c>
      <c r="AF300" s="129">
        <v>1</v>
      </c>
      <c r="AG300" s="129">
        <v>0.79166666666666663</v>
      </c>
      <c r="AH300" s="129">
        <v>0.79166666666666663</v>
      </c>
      <c r="AI300" s="129">
        <v>0.39583333333333331</v>
      </c>
      <c r="AJ300" s="129">
        <v>0.39583333333333331</v>
      </c>
      <c r="AK300" s="129">
        <v>0</v>
      </c>
      <c r="AL300" s="129">
        <v>0.20833333333333334</v>
      </c>
      <c r="AM300" s="123">
        <v>4.1580000000000004</v>
      </c>
      <c r="AN300" s="123">
        <v>1.9650000000000001</v>
      </c>
      <c r="AO300" s="123">
        <v>1.9650000000000001</v>
      </c>
      <c r="AP300" s="123">
        <v>0.26600000000000001</v>
      </c>
      <c r="AQ300" s="123">
        <v>1.6990000000000001</v>
      </c>
      <c r="AR300" s="123">
        <v>0</v>
      </c>
      <c r="AS300" s="123">
        <v>2.1930000000000001</v>
      </c>
      <c r="AT300" s="129">
        <v>1</v>
      </c>
      <c r="AU300" s="129">
        <v>0.47258297258297255</v>
      </c>
      <c r="AV300" s="129">
        <v>0.47258297258297255</v>
      </c>
      <c r="AW300" s="129">
        <v>6.3973063973063973E-2</v>
      </c>
      <c r="AX300" s="129">
        <v>0.40860990860990859</v>
      </c>
      <c r="AY300" s="129">
        <v>0</v>
      </c>
      <c r="AZ300" s="129">
        <v>0.52741702741702734</v>
      </c>
      <c r="BA300" s="117">
        <v>86.625</v>
      </c>
      <c r="BB300" s="117">
        <v>51.710526315789473</v>
      </c>
      <c r="BC300" s="117">
        <v>51.710526315789473</v>
      </c>
      <c r="BD300" s="117">
        <v>14</v>
      </c>
      <c r="BE300" s="117">
        <v>89.421052631578945</v>
      </c>
      <c r="BF300" s="117" t="s">
        <v>220</v>
      </c>
      <c r="BG300" s="117">
        <v>219.3</v>
      </c>
    </row>
    <row r="301" spans="1:59" x14ac:dyDescent="0.45">
      <c r="A301" s="3" t="s">
        <v>217</v>
      </c>
      <c r="B301" s="3" t="s">
        <v>187</v>
      </c>
      <c r="C301" s="3" t="s">
        <v>512</v>
      </c>
      <c r="D301" s="114">
        <v>2.4285714285714284</v>
      </c>
      <c r="E301" s="114">
        <v>3.6666666666666665</v>
      </c>
      <c r="F301" s="114">
        <v>5</v>
      </c>
      <c r="G301" s="114" t="s">
        <v>220</v>
      </c>
      <c r="H301" s="114">
        <v>5</v>
      </c>
      <c r="I301" s="114">
        <v>3</v>
      </c>
      <c r="J301" s="114">
        <v>1.5</v>
      </c>
      <c r="K301" s="117">
        <v>305.14285714285717</v>
      </c>
      <c r="L301" s="117">
        <v>191.33333333333337</v>
      </c>
      <c r="M301" s="117">
        <v>372</v>
      </c>
      <c r="N301" s="117" t="s">
        <v>220</v>
      </c>
      <c r="O301" s="117">
        <v>372</v>
      </c>
      <c r="P301" s="117">
        <v>101</v>
      </c>
      <c r="Q301" s="117">
        <v>390.5</v>
      </c>
      <c r="R301" s="120">
        <v>7</v>
      </c>
      <c r="S301" s="120">
        <v>3</v>
      </c>
      <c r="T301" s="120">
        <v>1</v>
      </c>
      <c r="U301" s="120">
        <v>0</v>
      </c>
      <c r="V301" s="120">
        <v>1</v>
      </c>
      <c r="W301" s="120">
        <v>2</v>
      </c>
      <c r="X301" s="120">
        <v>4</v>
      </c>
      <c r="Y301" s="120">
        <v>17</v>
      </c>
      <c r="Z301" s="120">
        <v>11</v>
      </c>
      <c r="AA301" s="120">
        <v>5</v>
      </c>
      <c r="AB301" s="120">
        <v>0</v>
      </c>
      <c r="AC301" s="120">
        <v>5</v>
      </c>
      <c r="AD301" s="120">
        <v>6</v>
      </c>
      <c r="AE301" s="120">
        <v>6</v>
      </c>
      <c r="AF301" s="129">
        <v>1</v>
      </c>
      <c r="AG301" s="129">
        <v>0.6470588235294118</v>
      </c>
      <c r="AH301" s="129">
        <v>0.29411764705882354</v>
      </c>
      <c r="AI301" s="129">
        <v>0</v>
      </c>
      <c r="AJ301" s="129">
        <v>0.29411764705882354</v>
      </c>
      <c r="AK301" s="129">
        <v>0.35294117647058826</v>
      </c>
      <c r="AL301" s="129">
        <v>0.35294117647058826</v>
      </c>
      <c r="AM301" s="123">
        <v>2.1360000000000001</v>
      </c>
      <c r="AN301" s="123">
        <v>0.57400000000000007</v>
      </c>
      <c r="AO301" s="123">
        <v>0.372</v>
      </c>
      <c r="AP301" s="123">
        <v>0</v>
      </c>
      <c r="AQ301" s="123">
        <v>0.372</v>
      </c>
      <c r="AR301" s="123">
        <v>0.20200000000000001</v>
      </c>
      <c r="AS301" s="123">
        <v>1.5620000000000001</v>
      </c>
      <c r="AT301" s="129">
        <v>1</v>
      </c>
      <c r="AU301" s="129">
        <v>0.26872659176029962</v>
      </c>
      <c r="AV301" s="129">
        <v>0.1741573033707865</v>
      </c>
      <c r="AW301" s="129">
        <v>0</v>
      </c>
      <c r="AX301" s="129">
        <v>0.1741573033707865</v>
      </c>
      <c r="AY301" s="129">
        <v>9.4569288389513104E-2</v>
      </c>
      <c r="AZ301" s="129">
        <v>0.73127340823970033</v>
      </c>
      <c r="BA301" s="117">
        <v>125.64705882352941</v>
      </c>
      <c r="BB301" s="117">
        <v>52.181818181818194</v>
      </c>
      <c r="BC301" s="117">
        <v>74.400000000000006</v>
      </c>
      <c r="BD301" s="117" t="s">
        <v>220</v>
      </c>
      <c r="BE301" s="117">
        <v>74.400000000000006</v>
      </c>
      <c r="BF301" s="117">
        <v>33.666666666666664</v>
      </c>
      <c r="BG301" s="117">
        <v>260.33333333333331</v>
      </c>
    </row>
    <row r="302" spans="1:59" x14ac:dyDescent="0.45">
      <c r="A302" s="3" t="s">
        <v>217</v>
      </c>
      <c r="B302" s="3" t="s">
        <v>187</v>
      </c>
      <c r="C302" s="3" t="s">
        <v>513</v>
      </c>
      <c r="D302" s="114">
        <v>2.6666666666666665</v>
      </c>
      <c r="E302" s="114">
        <v>4.5</v>
      </c>
      <c r="F302" s="114">
        <v>5</v>
      </c>
      <c r="G302" s="114" t="s">
        <v>220</v>
      </c>
      <c r="H302" s="114">
        <v>5</v>
      </c>
      <c r="I302" s="114">
        <v>4</v>
      </c>
      <c r="J302" s="114">
        <v>1.75</v>
      </c>
      <c r="K302" s="117">
        <v>286.16666666666663</v>
      </c>
      <c r="L302" s="117">
        <v>223</v>
      </c>
      <c r="M302" s="117">
        <v>250</v>
      </c>
      <c r="N302" s="117" t="s">
        <v>220</v>
      </c>
      <c r="O302" s="117">
        <v>250</v>
      </c>
      <c r="P302" s="117">
        <v>196</v>
      </c>
      <c r="Q302" s="117">
        <v>317.75</v>
      </c>
      <c r="R302" s="120">
        <v>6</v>
      </c>
      <c r="S302" s="120">
        <v>2</v>
      </c>
      <c r="T302" s="120">
        <v>1</v>
      </c>
      <c r="U302" s="120">
        <v>0</v>
      </c>
      <c r="V302" s="120">
        <v>1</v>
      </c>
      <c r="W302" s="120">
        <v>1</v>
      </c>
      <c r="X302" s="120">
        <v>4</v>
      </c>
      <c r="Y302" s="120">
        <v>16</v>
      </c>
      <c r="Z302" s="120">
        <v>9</v>
      </c>
      <c r="AA302" s="120">
        <v>5</v>
      </c>
      <c r="AB302" s="120">
        <v>0</v>
      </c>
      <c r="AC302" s="120">
        <v>5</v>
      </c>
      <c r="AD302" s="120">
        <v>4</v>
      </c>
      <c r="AE302" s="120">
        <v>7</v>
      </c>
      <c r="AF302" s="129">
        <v>1</v>
      </c>
      <c r="AG302" s="129">
        <v>0.5625</v>
      </c>
      <c r="AH302" s="129">
        <v>0.3125</v>
      </c>
      <c r="AI302" s="129">
        <v>0</v>
      </c>
      <c r="AJ302" s="129">
        <v>0.3125</v>
      </c>
      <c r="AK302" s="129">
        <v>0.25</v>
      </c>
      <c r="AL302" s="129">
        <v>0.4375</v>
      </c>
      <c r="AM302" s="123">
        <v>1.7169999999999999</v>
      </c>
      <c r="AN302" s="123">
        <v>0.44600000000000001</v>
      </c>
      <c r="AO302" s="123">
        <v>0.25</v>
      </c>
      <c r="AP302" s="123">
        <v>0</v>
      </c>
      <c r="AQ302" s="123">
        <v>0.25</v>
      </c>
      <c r="AR302" s="123">
        <v>0.19600000000000001</v>
      </c>
      <c r="AS302" s="123">
        <v>1.2709999999999999</v>
      </c>
      <c r="AT302" s="129">
        <v>1</v>
      </c>
      <c r="AU302" s="129">
        <v>0.25975538730343622</v>
      </c>
      <c r="AV302" s="129">
        <v>0.14560279557367503</v>
      </c>
      <c r="AW302" s="129">
        <v>0</v>
      </c>
      <c r="AX302" s="129">
        <v>0.14560279557367503</v>
      </c>
      <c r="AY302" s="129">
        <v>0.11415259172976122</v>
      </c>
      <c r="AZ302" s="129">
        <v>0.74024461269656383</v>
      </c>
      <c r="BA302" s="117">
        <v>107.31249999999999</v>
      </c>
      <c r="BB302" s="117">
        <v>49.555555555555557</v>
      </c>
      <c r="BC302" s="117">
        <v>50</v>
      </c>
      <c r="BD302" s="117" t="s">
        <v>220</v>
      </c>
      <c r="BE302" s="117">
        <v>50</v>
      </c>
      <c r="BF302" s="117">
        <v>49</v>
      </c>
      <c r="BG302" s="117">
        <v>181.57142857142858</v>
      </c>
    </row>
    <row r="303" spans="1:59" x14ac:dyDescent="0.45">
      <c r="A303" s="3" t="s">
        <v>217</v>
      </c>
      <c r="B303" s="3" t="s">
        <v>187</v>
      </c>
      <c r="C303" s="3" t="s">
        <v>514</v>
      </c>
      <c r="D303" s="114">
        <v>2</v>
      </c>
      <c r="E303" s="114">
        <v>3</v>
      </c>
      <c r="F303" s="114">
        <v>3</v>
      </c>
      <c r="G303" s="114" t="s">
        <v>220</v>
      </c>
      <c r="H303" s="114">
        <v>3</v>
      </c>
      <c r="I303" s="114" t="s">
        <v>220</v>
      </c>
      <c r="J303" s="114">
        <v>1</v>
      </c>
      <c r="K303" s="117">
        <v>195.5</v>
      </c>
      <c r="L303" s="117">
        <v>239</v>
      </c>
      <c r="M303" s="117">
        <v>239</v>
      </c>
      <c r="N303" s="117" t="s">
        <v>220</v>
      </c>
      <c r="O303" s="117">
        <v>239</v>
      </c>
      <c r="P303" s="117" t="s">
        <v>220</v>
      </c>
      <c r="Q303" s="117">
        <v>152</v>
      </c>
      <c r="R303" s="120">
        <v>2</v>
      </c>
      <c r="S303" s="120">
        <v>1</v>
      </c>
      <c r="T303" s="120">
        <v>1</v>
      </c>
      <c r="U303" s="120">
        <v>0</v>
      </c>
      <c r="V303" s="120">
        <v>1</v>
      </c>
      <c r="W303" s="120">
        <v>0</v>
      </c>
      <c r="X303" s="120">
        <v>1</v>
      </c>
      <c r="Y303" s="120">
        <v>4</v>
      </c>
      <c r="Z303" s="120">
        <v>3</v>
      </c>
      <c r="AA303" s="120">
        <v>3</v>
      </c>
      <c r="AB303" s="120">
        <v>0</v>
      </c>
      <c r="AC303" s="120">
        <v>3</v>
      </c>
      <c r="AD303" s="120">
        <v>0</v>
      </c>
      <c r="AE303" s="120">
        <v>1</v>
      </c>
      <c r="AF303" s="129">
        <v>1</v>
      </c>
      <c r="AG303" s="129">
        <v>0.75</v>
      </c>
      <c r="AH303" s="129">
        <v>0.75</v>
      </c>
      <c r="AI303" s="129">
        <v>0</v>
      </c>
      <c r="AJ303" s="129">
        <v>0.75</v>
      </c>
      <c r="AK303" s="129">
        <v>0</v>
      </c>
      <c r="AL303" s="129">
        <v>0.25</v>
      </c>
      <c r="AM303" s="123">
        <v>0.39100000000000001</v>
      </c>
      <c r="AN303" s="123">
        <v>0.23899999999999999</v>
      </c>
      <c r="AO303" s="123">
        <v>0.23899999999999999</v>
      </c>
      <c r="AP303" s="123">
        <v>0</v>
      </c>
      <c r="AQ303" s="123">
        <v>0.23899999999999999</v>
      </c>
      <c r="AR303" s="123">
        <v>0</v>
      </c>
      <c r="AS303" s="123">
        <v>0.152</v>
      </c>
      <c r="AT303" s="129">
        <v>1</v>
      </c>
      <c r="AU303" s="129">
        <v>0.61125319693094626</v>
      </c>
      <c r="AV303" s="129">
        <v>0.61125319693094626</v>
      </c>
      <c r="AW303" s="129">
        <v>0</v>
      </c>
      <c r="AX303" s="129">
        <v>0.61125319693094626</v>
      </c>
      <c r="AY303" s="129">
        <v>0</v>
      </c>
      <c r="AZ303" s="129">
        <v>0.38874680306905368</v>
      </c>
      <c r="BA303" s="117">
        <v>97.75</v>
      </c>
      <c r="BB303" s="117">
        <v>79.666666666666671</v>
      </c>
      <c r="BC303" s="117">
        <v>79.666666666666671</v>
      </c>
      <c r="BD303" s="117" t="s">
        <v>220</v>
      </c>
      <c r="BE303" s="117">
        <v>79.666666666666671</v>
      </c>
      <c r="BF303" s="117" t="s">
        <v>220</v>
      </c>
      <c r="BG303" s="117">
        <v>152</v>
      </c>
    </row>
    <row r="304" spans="1:59" x14ac:dyDescent="0.45">
      <c r="A304" s="2" t="s">
        <v>215</v>
      </c>
      <c r="B304" s="2" t="s">
        <v>188</v>
      </c>
      <c r="C304" s="2" t="s">
        <v>515</v>
      </c>
      <c r="D304" s="113">
        <v>4.0270270270270272</v>
      </c>
      <c r="E304" s="113">
        <v>5.4285714285714288</v>
      </c>
      <c r="F304" s="113">
        <v>6.833333333333333</v>
      </c>
      <c r="G304" s="113">
        <v>19</v>
      </c>
      <c r="H304" s="113">
        <v>4.4000000000000004</v>
      </c>
      <c r="I304" s="113">
        <v>4.375</v>
      </c>
      <c r="J304" s="113">
        <v>3.1739130434782608</v>
      </c>
      <c r="K304" s="116">
        <v>287.64864864864865</v>
      </c>
      <c r="L304" s="116">
        <v>327.35714285714283</v>
      </c>
      <c r="M304" s="116">
        <v>261.00000000000006</v>
      </c>
      <c r="N304" s="116">
        <v>673</v>
      </c>
      <c r="O304" s="116">
        <v>178.59999999999997</v>
      </c>
      <c r="P304" s="116">
        <v>377.125</v>
      </c>
      <c r="Q304" s="116">
        <v>263.47826086956519</v>
      </c>
      <c r="R304" s="119">
        <v>37</v>
      </c>
      <c r="S304" s="119">
        <v>14</v>
      </c>
      <c r="T304" s="119">
        <v>6</v>
      </c>
      <c r="U304" s="119">
        <v>1</v>
      </c>
      <c r="V304" s="119">
        <v>5</v>
      </c>
      <c r="W304" s="119">
        <v>8</v>
      </c>
      <c r="X304" s="119">
        <v>23</v>
      </c>
      <c r="Y304" s="119">
        <v>149</v>
      </c>
      <c r="Z304" s="119">
        <v>76</v>
      </c>
      <c r="AA304" s="119">
        <v>41</v>
      </c>
      <c r="AB304" s="119">
        <v>19</v>
      </c>
      <c r="AC304" s="119">
        <v>22</v>
      </c>
      <c r="AD304" s="119">
        <v>35</v>
      </c>
      <c r="AE304" s="119">
        <v>73</v>
      </c>
      <c r="AF304" s="128">
        <v>1</v>
      </c>
      <c r="AG304" s="128">
        <v>0.51006711409395977</v>
      </c>
      <c r="AH304" s="128">
        <v>0.27516778523489932</v>
      </c>
      <c r="AI304" s="128">
        <v>0.12751677852348994</v>
      </c>
      <c r="AJ304" s="128">
        <v>0.1476510067114094</v>
      </c>
      <c r="AK304" s="128">
        <v>0.2348993288590604</v>
      </c>
      <c r="AL304" s="128">
        <v>0.48993288590604028</v>
      </c>
      <c r="AM304" s="122">
        <v>10.643000000000001</v>
      </c>
      <c r="AN304" s="122">
        <v>4.5830000000000002</v>
      </c>
      <c r="AO304" s="122">
        <v>1.5660000000000003</v>
      </c>
      <c r="AP304" s="122">
        <v>0.67300000000000004</v>
      </c>
      <c r="AQ304" s="122">
        <v>0.8929999999999999</v>
      </c>
      <c r="AR304" s="122">
        <v>3.0169999999999999</v>
      </c>
      <c r="AS304" s="122">
        <v>6.06</v>
      </c>
      <c r="AT304" s="128">
        <v>1</v>
      </c>
      <c r="AU304" s="128">
        <v>0.43061166964201819</v>
      </c>
      <c r="AV304" s="128">
        <v>0.14713896457765668</v>
      </c>
      <c r="AW304" s="128">
        <v>6.3234050549657056E-2</v>
      </c>
      <c r="AX304" s="128">
        <v>8.3904914027999614E-2</v>
      </c>
      <c r="AY304" s="128">
        <v>0.28347270506436151</v>
      </c>
      <c r="AZ304" s="128">
        <v>0.56938833035798175</v>
      </c>
      <c r="BA304" s="116">
        <v>71.429530201342288</v>
      </c>
      <c r="BB304" s="116">
        <v>60.30263157894737</v>
      </c>
      <c r="BC304" s="116">
        <v>38.195121951219519</v>
      </c>
      <c r="BD304" s="116">
        <v>35.421052631578945</v>
      </c>
      <c r="BE304" s="116">
        <v>40.590909090909086</v>
      </c>
      <c r="BF304" s="116">
        <v>86.2</v>
      </c>
      <c r="BG304" s="116">
        <v>83.013698630136986</v>
      </c>
    </row>
    <row r="305" spans="1:59" x14ac:dyDescent="0.45">
      <c r="A305" s="3" t="s">
        <v>217</v>
      </c>
      <c r="B305" s="3" t="s">
        <v>188</v>
      </c>
      <c r="C305" s="3" t="s">
        <v>516</v>
      </c>
      <c r="D305" s="114">
        <v>5.3684210526315788</v>
      </c>
      <c r="E305" s="114">
        <v>7.125</v>
      </c>
      <c r="F305" s="114">
        <v>9.3333333333333339</v>
      </c>
      <c r="G305" s="114">
        <v>19</v>
      </c>
      <c r="H305" s="114">
        <v>4.5</v>
      </c>
      <c r="I305" s="114">
        <v>5.8</v>
      </c>
      <c r="J305" s="114">
        <v>4.0909090909090908</v>
      </c>
      <c r="K305" s="117">
        <v>318.78947368421052</v>
      </c>
      <c r="L305" s="117">
        <v>443.375</v>
      </c>
      <c r="M305" s="117">
        <v>360</v>
      </c>
      <c r="N305" s="117">
        <v>673</v>
      </c>
      <c r="O305" s="117">
        <v>203.5</v>
      </c>
      <c r="P305" s="117">
        <v>493.4</v>
      </c>
      <c r="Q305" s="117">
        <v>228.18181818181819</v>
      </c>
      <c r="R305" s="120">
        <v>19</v>
      </c>
      <c r="S305" s="120">
        <v>8</v>
      </c>
      <c r="T305" s="120">
        <v>3</v>
      </c>
      <c r="U305" s="120">
        <v>1</v>
      </c>
      <c r="V305" s="120">
        <v>2</v>
      </c>
      <c r="W305" s="120">
        <v>5</v>
      </c>
      <c r="X305" s="120">
        <v>11</v>
      </c>
      <c r="Y305" s="120">
        <v>102</v>
      </c>
      <c r="Z305" s="120">
        <v>57</v>
      </c>
      <c r="AA305" s="120">
        <v>28</v>
      </c>
      <c r="AB305" s="120">
        <v>19</v>
      </c>
      <c r="AC305" s="120">
        <v>9</v>
      </c>
      <c r="AD305" s="120">
        <v>29</v>
      </c>
      <c r="AE305" s="120">
        <v>45</v>
      </c>
      <c r="AF305" s="129">
        <v>1</v>
      </c>
      <c r="AG305" s="129">
        <v>0.55882352941176472</v>
      </c>
      <c r="AH305" s="129">
        <v>0.27450980392156865</v>
      </c>
      <c r="AI305" s="129">
        <v>0.18627450980392157</v>
      </c>
      <c r="AJ305" s="129">
        <v>8.8235294117647065E-2</v>
      </c>
      <c r="AK305" s="129">
        <v>0.28431372549019607</v>
      </c>
      <c r="AL305" s="129">
        <v>0.44117647058823528</v>
      </c>
      <c r="AM305" s="123">
        <v>6.0570000000000004</v>
      </c>
      <c r="AN305" s="123">
        <v>3.5470000000000002</v>
      </c>
      <c r="AO305" s="123">
        <v>1.08</v>
      </c>
      <c r="AP305" s="123">
        <v>0.67300000000000004</v>
      </c>
      <c r="AQ305" s="123">
        <v>0.40699999999999997</v>
      </c>
      <c r="AR305" s="123">
        <v>2.4670000000000001</v>
      </c>
      <c r="AS305" s="123">
        <v>2.5099999999999998</v>
      </c>
      <c r="AT305" s="129">
        <v>1</v>
      </c>
      <c r="AU305" s="129">
        <v>0.58560343404325577</v>
      </c>
      <c r="AV305" s="129">
        <v>0.17830609212481427</v>
      </c>
      <c r="AW305" s="129">
        <v>0.1111111111111111</v>
      </c>
      <c r="AX305" s="129">
        <v>6.7194981013703151E-2</v>
      </c>
      <c r="AY305" s="129">
        <v>0.40729734191844147</v>
      </c>
      <c r="AZ305" s="129">
        <v>0.41439656595674418</v>
      </c>
      <c r="BA305" s="117">
        <v>59.382352941176471</v>
      </c>
      <c r="BB305" s="117">
        <v>62.228070175438596</v>
      </c>
      <c r="BC305" s="117">
        <v>38.571428571428569</v>
      </c>
      <c r="BD305" s="117">
        <v>35.421052631578945</v>
      </c>
      <c r="BE305" s="117">
        <v>45.222222222222221</v>
      </c>
      <c r="BF305" s="117">
        <v>85.068965517241381</v>
      </c>
      <c r="BG305" s="117">
        <v>55.777777777777779</v>
      </c>
    </row>
    <row r="306" spans="1:59" x14ac:dyDescent="0.45">
      <c r="A306" s="3" t="s">
        <v>217</v>
      </c>
      <c r="B306" s="3" t="s">
        <v>188</v>
      </c>
      <c r="C306" s="3" t="s">
        <v>517</v>
      </c>
      <c r="D306" s="114">
        <v>2.6</v>
      </c>
      <c r="E306" s="114">
        <v>5</v>
      </c>
      <c r="F306" s="114">
        <v>5</v>
      </c>
      <c r="G306" s="114" t="s">
        <v>220</v>
      </c>
      <c r="H306" s="114">
        <v>5</v>
      </c>
      <c r="I306" s="114" t="s">
        <v>220</v>
      </c>
      <c r="J306" s="114">
        <v>2</v>
      </c>
      <c r="K306" s="117">
        <v>299.39999999999998</v>
      </c>
      <c r="L306" s="117">
        <v>241</v>
      </c>
      <c r="M306" s="117">
        <v>241</v>
      </c>
      <c r="N306" s="117" t="s">
        <v>220</v>
      </c>
      <c r="O306" s="117">
        <v>241</v>
      </c>
      <c r="P306" s="117" t="s">
        <v>220</v>
      </c>
      <c r="Q306" s="117">
        <v>314</v>
      </c>
      <c r="R306" s="120">
        <v>5</v>
      </c>
      <c r="S306" s="120">
        <v>1</v>
      </c>
      <c r="T306" s="120">
        <v>1</v>
      </c>
      <c r="U306" s="120">
        <v>0</v>
      </c>
      <c r="V306" s="120">
        <v>1</v>
      </c>
      <c r="W306" s="120">
        <v>0</v>
      </c>
      <c r="X306" s="120">
        <v>4</v>
      </c>
      <c r="Y306" s="120">
        <v>13</v>
      </c>
      <c r="Z306" s="120">
        <v>5</v>
      </c>
      <c r="AA306" s="120">
        <v>5</v>
      </c>
      <c r="AB306" s="120">
        <v>0</v>
      </c>
      <c r="AC306" s="120">
        <v>5</v>
      </c>
      <c r="AD306" s="120">
        <v>0</v>
      </c>
      <c r="AE306" s="120">
        <v>8</v>
      </c>
      <c r="AF306" s="129">
        <v>1</v>
      </c>
      <c r="AG306" s="129">
        <v>0.38461538461538464</v>
      </c>
      <c r="AH306" s="129">
        <v>0.38461538461538464</v>
      </c>
      <c r="AI306" s="129">
        <v>0</v>
      </c>
      <c r="AJ306" s="129">
        <v>0.38461538461538464</v>
      </c>
      <c r="AK306" s="129">
        <v>0</v>
      </c>
      <c r="AL306" s="129">
        <v>0.61538461538461542</v>
      </c>
      <c r="AM306" s="123">
        <v>1.4969999999999999</v>
      </c>
      <c r="AN306" s="123">
        <v>0.24099999999999999</v>
      </c>
      <c r="AO306" s="123">
        <v>0.24099999999999999</v>
      </c>
      <c r="AP306" s="123">
        <v>0</v>
      </c>
      <c r="AQ306" s="123">
        <v>0.24099999999999999</v>
      </c>
      <c r="AR306" s="123">
        <v>0</v>
      </c>
      <c r="AS306" s="123">
        <v>1.256</v>
      </c>
      <c r="AT306" s="129">
        <v>1</v>
      </c>
      <c r="AU306" s="129">
        <v>0.16098864395457582</v>
      </c>
      <c r="AV306" s="129">
        <v>0.16098864395457582</v>
      </c>
      <c r="AW306" s="129">
        <v>0</v>
      </c>
      <c r="AX306" s="129">
        <v>0.16098864395457582</v>
      </c>
      <c r="AY306" s="129">
        <v>0</v>
      </c>
      <c r="AZ306" s="129">
        <v>0.83901135604542421</v>
      </c>
      <c r="BA306" s="117">
        <v>115.15384615384616</v>
      </c>
      <c r="BB306" s="117">
        <v>48.2</v>
      </c>
      <c r="BC306" s="117">
        <v>48.2</v>
      </c>
      <c r="BD306" s="117" t="s">
        <v>220</v>
      </c>
      <c r="BE306" s="117">
        <v>48.2</v>
      </c>
      <c r="BF306" s="117" t="s">
        <v>220</v>
      </c>
      <c r="BG306" s="117">
        <v>157</v>
      </c>
    </row>
    <row r="307" spans="1:59" x14ac:dyDescent="0.45">
      <c r="A307" s="3" t="s">
        <v>217</v>
      </c>
      <c r="B307" s="3" t="s">
        <v>188</v>
      </c>
      <c r="C307" s="3" t="s">
        <v>518</v>
      </c>
      <c r="D307" s="114">
        <v>2.6</v>
      </c>
      <c r="E307" s="114">
        <v>2</v>
      </c>
      <c r="F307" s="114" t="s">
        <v>220</v>
      </c>
      <c r="G307" s="114" t="s">
        <v>220</v>
      </c>
      <c r="H307" s="114" t="s">
        <v>220</v>
      </c>
      <c r="I307" s="114">
        <v>2</v>
      </c>
      <c r="J307" s="114">
        <v>2.75</v>
      </c>
      <c r="K307" s="117">
        <v>356.79999999999995</v>
      </c>
      <c r="L307" s="117">
        <v>372</v>
      </c>
      <c r="M307" s="117" t="s">
        <v>220</v>
      </c>
      <c r="N307" s="117" t="s">
        <v>220</v>
      </c>
      <c r="O307" s="117" t="s">
        <v>220</v>
      </c>
      <c r="P307" s="117">
        <v>372</v>
      </c>
      <c r="Q307" s="117">
        <v>353</v>
      </c>
      <c r="R307" s="120">
        <v>5</v>
      </c>
      <c r="S307" s="120">
        <v>1</v>
      </c>
      <c r="T307" s="120">
        <v>0</v>
      </c>
      <c r="U307" s="120">
        <v>0</v>
      </c>
      <c r="V307" s="120">
        <v>0</v>
      </c>
      <c r="W307" s="120">
        <v>1</v>
      </c>
      <c r="X307" s="120">
        <v>4</v>
      </c>
      <c r="Y307" s="120">
        <v>13</v>
      </c>
      <c r="Z307" s="120">
        <v>2</v>
      </c>
      <c r="AA307" s="120">
        <v>0</v>
      </c>
      <c r="AB307" s="120">
        <v>0</v>
      </c>
      <c r="AC307" s="120">
        <v>0</v>
      </c>
      <c r="AD307" s="120">
        <v>2</v>
      </c>
      <c r="AE307" s="120">
        <v>11</v>
      </c>
      <c r="AF307" s="129">
        <v>1</v>
      </c>
      <c r="AG307" s="129">
        <v>0.15384615384615385</v>
      </c>
      <c r="AH307" s="129">
        <v>0</v>
      </c>
      <c r="AI307" s="129">
        <v>0</v>
      </c>
      <c r="AJ307" s="129">
        <v>0</v>
      </c>
      <c r="AK307" s="129">
        <v>0.15384615384615385</v>
      </c>
      <c r="AL307" s="129">
        <v>0.84615384615384615</v>
      </c>
      <c r="AM307" s="123">
        <v>1.7839999999999998</v>
      </c>
      <c r="AN307" s="123">
        <v>0.372</v>
      </c>
      <c r="AO307" s="123">
        <v>0</v>
      </c>
      <c r="AP307" s="123">
        <v>0</v>
      </c>
      <c r="AQ307" s="123">
        <v>0</v>
      </c>
      <c r="AR307" s="123">
        <v>0.372</v>
      </c>
      <c r="AS307" s="123">
        <v>1.4119999999999999</v>
      </c>
      <c r="AT307" s="129">
        <v>1</v>
      </c>
      <c r="AU307" s="129">
        <v>0.20852017937219733</v>
      </c>
      <c r="AV307" s="129">
        <v>0</v>
      </c>
      <c r="AW307" s="129">
        <v>0</v>
      </c>
      <c r="AX307" s="129">
        <v>0</v>
      </c>
      <c r="AY307" s="129">
        <v>0.20852017937219733</v>
      </c>
      <c r="AZ307" s="129">
        <v>0.79147982062780275</v>
      </c>
      <c r="BA307" s="117">
        <v>137.23076923076923</v>
      </c>
      <c r="BB307" s="117">
        <v>186</v>
      </c>
      <c r="BC307" s="117" t="s">
        <v>220</v>
      </c>
      <c r="BD307" s="117" t="s">
        <v>220</v>
      </c>
      <c r="BE307" s="117" t="s">
        <v>220</v>
      </c>
      <c r="BF307" s="117">
        <v>186</v>
      </c>
      <c r="BG307" s="117">
        <v>128.36363636363637</v>
      </c>
    </row>
    <row r="308" spans="1:59" x14ac:dyDescent="0.45">
      <c r="A308" s="3" t="s">
        <v>217</v>
      </c>
      <c r="B308" s="3" t="s">
        <v>188</v>
      </c>
      <c r="C308" s="3" t="s">
        <v>519</v>
      </c>
      <c r="D308" s="114">
        <v>2</v>
      </c>
      <c r="E308" s="114">
        <v>4</v>
      </c>
      <c r="F308" s="114">
        <v>4</v>
      </c>
      <c r="G308" s="114" t="s">
        <v>220</v>
      </c>
      <c r="H308" s="114">
        <v>4</v>
      </c>
      <c r="I308" s="114" t="s">
        <v>220</v>
      </c>
      <c r="J308" s="114">
        <v>1.3333333333333333</v>
      </c>
      <c r="K308" s="117">
        <v>182.25</v>
      </c>
      <c r="L308" s="117">
        <v>0</v>
      </c>
      <c r="M308" s="117">
        <v>0</v>
      </c>
      <c r="N308" s="117" t="s">
        <v>220</v>
      </c>
      <c r="O308" s="117">
        <v>0</v>
      </c>
      <c r="P308" s="117" t="s">
        <v>220</v>
      </c>
      <c r="Q308" s="117">
        <v>243</v>
      </c>
      <c r="R308" s="120">
        <v>4</v>
      </c>
      <c r="S308" s="120">
        <v>1</v>
      </c>
      <c r="T308" s="120">
        <v>1</v>
      </c>
      <c r="U308" s="120">
        <v>0</v>
      </c>
      <c r="V308" s="120">
        <v>1</v>
      </c>
      <c r="W308" s="120">
        <v>0</v>
      </c>
      <c r="X308" s="120">
        <v>3</v>
      </c>
      <c r="Y308" s="120">
        <v>8</v>
      </c>
      <c r="Z308" s="120">
        <v>4</v>
      </c>
      <c r="AA308" s="120">
        <v>4</v>
      </c>
      <c r="AB308" s="120">
        <v>0</v>
      </c>
      <c r="AC308" s="120">
        <v>4</v>
      </c>
      <c r="AD308" s="120">
        <v>0</v>
      </c>
      <c r="AE308" s="120">
        <v>4</v>
      </c>
      <c r="AF308" s="129">
        <v>1</v>
      </c>
      <c r="AG308" s="129">
        <v>0.5</v>
      </c>
      <c r="AH308" s="129">
        <v>0.5</v>
      </c>
      <c r="AI308" s="129">
        <v>0</v>
      </c>
      <c r="AJ308" s="129">
        <v>0.5</v>
      </c>
      <c r="AK308" s="129">
        <v>0</v>
      </c>
      <c r="AL308" s="129">
        <v>0.5</v>
      </c>
      <c r="AM308" s="123">
        <v>0.72899999999999998</v>
      </c>
      <c r="AN308" s="123">
        <v>0</v>
      </c>
      <c r="AO308" s="123">
        <v>0</v>
      </c>
      <c r="AP308" s="123">
        <v>0</v>
      </c>
      <c r="AQ308" s="123">
        <v>0</v>
      </c>
      <c r="AR308" s="123">
        <v>0</v>
      </c>
      <c r="AS308" s="123">
        <v>0.72899999999999998</v>
      </c>
      <c r="AT308" s="129">
        <v>1</v>
      </c>
      <c r="AU308" s="129">
        <v>0</v>
      </c>
      <c r="AV308" s="129">
        <v>0</v>
      </c>
      <c r="AW308" s="129">
        <v>0</v>
      </c>
      <c r="AX308" s="129">
        <v>0</v>
      </c>
      <c r="AY308" s="129">
        <v>0</v>
      </c>
      <c r="AZ308" s="129">
        <v>1</v>
      </c>
      <c r="BA308" s="117">
        <v>91.125</v>
      </c>
      <c r="BB308" s="117">
        <v>0</v>
      </c>
      <c r="BC308" s="117">
        <v>0</v>
      </c>
      <c r="BD308" s="117" t="s">
        <v>220</v>
      </c>
      <c r="BE308" s="117">
        <v>0</v>
      </c>
      <c r="BF308" s="117" t="s">
        <v>220</v>
      </c>
      <c r="BG308" s="117">
        <v>182.25</v>
      </c>
    </row>
    <row r="309" spans="1:59" x14ac:dyDescent="0.45">
      <c r="A309" s="3" t="s">
        <v>217</v>
      </c>
      <c r="B309" s="3" t="s">
        <v>188</v>
      </c>
      <c r="C309" s="3" t="s">
        <v>520</v>
      </c>
      <c r="D309" s="114">
        <v>3.5</v>
      </c>
      <c r="E309" s="114">
        <v>2</v>
      </c>
      <c r="F309" s="114" t="s">
        <v>220</v>
      </c>
      <c r="G309" s="114" t="s">
        <v>220</v>
      </c>
      <c r="H309" s="114" t="s">
        <v>220</v>
      </c>
      <c r="I309" s="114">
        <v>2</v>
      </c>
      <c r="J309" s="114">
        <v>5</v>
      </c>
      <c r="K309" s="117">
        <v>88.5</v>
      </c>
      <c r="L309" s="117">
        <v>24</v>
      </c>
      <c r="M309" s="117" t="s">
        <v>220</v>
      </c>
      <c r="N309" s="117" t="s">
        <v>220</v>
      </c>
      <c r="O309" s="117" t="s">
        <v>220</v>
      </c>
      <c r="P309" s="117">
        <v>24</v>
      </c>
      <c r="Q309" s="117">
        <v>153</v>
      </c>
      <c r="R309" s="120">
        <v>2</v>
      </c>
      <c r="S309" s="120">
        <v>1</v>
      </c>
      <c r="T309" s="120">
        <v>0</v>
      </c>
      <c r="U309" s="120">
        <v>0</v>
      </c>
      <c r="V309" s="120">
        <v>0</v>
      </c>
      <c r="W309" s="120">
        <v>1</v>
      </c>
      <c r="X309" s="120">
        <v>1</v>
      </c>
      <c r="Y309" s="120">
        <v>7</v>
      </c>
      <c r="Z309" s="120">
        <v>2</v>
      </c>
      <c r="AA309" s="120">
        <v>0</v>
      </c>
      <c r="AB309" s="120">
        <v>0</v>
      </c>
      <c r="AC309" s="120">
        <v>0</v>
      </c>
      <c r="AD309" s="120">
        <v>2</v>
      </c>
      <c r="AE309" s="120">
        <v>5</v>
      </c>
      <c r="AF309" s="129">
        <v>1</v>
      </c>
      <c r="AG309" s="129">
        <v>0.2857142857142857</v>
      </c>
      <c r="AH309" s="129">
        <v>0</v>
      </c>
      <c r="AI309" s="129">
        <v>0</v>
      </c>
      <c r="AJ309" s="129">
        <v>0</v>
      </c>
      <c r="AK309" s="129">
        <v>0.2857142857142857</v>
      </c>
      <c r="AL309" s="129">
        <v>0.7142857142857143</v>
      </c>
      <c r="AM309" s="123">
        <v>0.17699999999999999</v>
      </c>
      <c r="AN309" s="123">
        <v>2.4E-2</v>
      </c>
      <c r="AO309" s="123">
        <v>0</v>
      </c>
      <c r="AP309" s="123">
        <v>0</v>
      </c>
      <c r="AQ309" s="123">
        <v>0</v>
      </c>
      <c r="AR309" s="123">
        <v>2.4E-2</v>
      </c>
      <c r="AS309" s="123">
        <v>0.153</v>
      </c>
      <c r="AT309" s="129">
        <v>1</v>
      </c>
      <c r="AU309" s="129">
        <v>0.13559322033898305</v>
      </c>
      <c r="AV309" s="129">
        <v>0</v>
      </c>
      <c r="AW309" s="129">
        <v>0</v>
      </c>
      <c r="AX309" s="129">
        <v>0</v>
      </c>
      <c r="AY309" s="129">
        <v>0.13559322033898305</v>
      </c>
      <c r="AZ309" s="129">
        <v>0.86440677966101698</v>
      </c>
      <c r="BA309" s="117">
        <v>25.285714285714285</v>
      </c>
      <c r="BB309" s="117">
        <v>12</v>
      </c>
      <c r="BC309" s="117" t="s">
        <v>220</v>
      </c>
      <c r="BD309" s="117" t="s">
        <v>220</v>
      </c>
      <c r="BE309" s="117" t="s">
        <v>220</v>
      </c>
      <c r="BF309" s="117">
        <v>12</v>
      </c>
      <c r="BG309" s="117">
        <v>30.6</v>
      </c>
    </row>
    <row r="310" spans="1:59" x14ac:dyDescent="0.45">
      <c r="A310" s="3" t="s">
        <v>217</v>
      </c>
      <c r="B310" s="3" t="s">
        <v>188</v>
      </c>
      <c r="C310" s="3" t="s">
        <v>521</v>
      </c>
      <c r="D310" s="114">
        <v>3</v>
      </c>
      <c r="E310" s="114">
        <v>3</v>
      </c>
      <c r="F310" s="114">
        <v>4</v>
      </c>
      <c r="G310" s="114" t="s">
        <v>220</v>
      </c>
      <c r="H310" s="114">
        <v>4</v>
      </c>
      <c r="I310" s="114">
        <v>2</v>
      </c>
      <c r="J310" s="114" t="s">
        <v>220</v>
      </c>
      <c r="K310" s="117">
        <v>199.5</v>
      </c>
      <c r="L310" s="117">
        <v>199.5</v>
      </c>
      <c r="M310" s="117">
        <v>245</v>
      </c>
      <c r="N310" s="117" t="s">
        <v>220</v>
      </c>
      <c r="O310" s="117">
        <v>245</v>
      </c>
      <c r="P310" s="117">
        <v>154</v>
      </c>
      <c r="Q310" s="117" t="s">
        <v>220</v>
      </c>
      <c r="R310" s="120">
        <v>2</v>
      </c>
      <c r="S310" s="120">
        <v>2</v>
      </c>
      <c r="T310" s="120">
        <v>1</v>
      </c>
      <c r="U310" s="120">
        <v>0</v>
      </c>
      <c r="V310" s="120">
        <v>1</v>
      </c>
      <c r="W310" s="120">
        <v>1</v>
      </c>
      <c r="X310" s="120">
        <v>0</v>
      </c>
      <c r="Y310" s="120">
        <v>6</v>
      </c>
      <c r="Z310" s="120">
        <v>6</v>
      </c>
      <c r="AA310" s="120">
        <v>4</v>
      </c>
      <c r="AB310" s="120">
        <v>0</v>
      </c>
      <c r="AC310" s="120">
        <v>4</v>
      </c>
      <c r="AD310" s="120">
        <v>2</v>
      </c>
      <c r="AE310" s="120">
        <v>0</v>
      </c>
      <c r="AF310" s="129">
        <v>1</v>
      </c>
      <c r="AG310" s="129">
        <v>1</v>
      </c>
      <c r="AH310" s="129">
        <v>0.66666666666666663</v>
      </c>
      <c r="AI310" s="129">
        <v>0</v>
      </c>
      <c r="AJ310" s="129">
        <v>0.66666666666666663</v>
      </c>
      <c r="AK310" s="129">
        <v>0.33333333333333331</v>
      </c>
      <c r="AL310" s="129">
        <v>0</v>
      </c>
      <c r="AM310" s="123">
        <v>0.39900000000000002</v>
      </c>
      <c r="AN310" s="123">
        <v>0.39900000000000002</v>
      </c>
      <c r="AO310" s="123">
        <v>0.245</v>
      </c>
      <c r="AP310" s="123">
        <v>0</v>
      </c>
      <c r="AQ310" s="123">
        <v>0.245</v>
      </c>
      <c r="AR310" s="123">
        <v>0.154</v>
      </c>
      <c r="AS310" s="123">
        <v>0</v>
      </c>
      <c r="AT310" s="129">
        <v>1</v>
      </c>
      <c r="AU310" s="129">
        <v>1</v>
      </c>
      <c r="AV310" s="129">
        <v>0.61403508771929816</v>
      </c>
      <c r="AW310" s="129">
        <v>0</v>
      </c>
      <c r="AX310" s="129">
        <v>0.61403508771929816</v>
      </c>
      <c r="AY310" s="129">
        <v>0.38596491228070173</v>
      </c>
      <c r="AZ310" s="129">
        <v>0</v>
      </c>
      <c r="BA310" s="117">
        <v>66.5</v>
      </c>
      <c r="BB310" s="117">
        <v>66.5</v>
      </c>
      <c r="BC310" s="117">
        <v>61.25</v>
      </c>
      <c r="BD310" s="117" t="s">
        <v>220</v>
      </c>
      <c r="BE310" s="117">
        <v>61.25</v>
      </c>
      <c r="BF310" s="117">
        <v>77</v>
      </c>
      <c r="BG310" s="117" t="s">
        <v>220</v>
      </c>
    </row>
    <row r="311" spans="1:59" x14ac:dyDescent="0.45">
      <c r="A311" s="2" t="s">
        <v>215</v>
      </c>
      <c r="B311" s="2" t="s">
        <v>189</v>
      </c>
      <c r="C311" s="2" t="s">
        <v>522</v>
      </c>
      <c r="D311" s="113">
        <v>5.1875</v>
      </c>
      <c r="E311" s="113">
        <v>8</v>
      </c>
      <c r="F311" s="113">
        <v>9.25</v>
      </c>
      <c r="G311" s="113">
        <v>11.5</v>
      </c>
      <c r="H311" s="113">
        <v>8.5</v>
      </c>
      <c r="I311" s="113">
        <v>6.75</v>
      </c>
      <c r="J311" s="113">
        <v>2.375</v>
      </c>
      <c r="K311" s="116">
        <v>439.6875</v>
      </c>
      <c r="L311" s="116">
        <v>544.625</v>
      </c>
      <c r="M311" s="116">
        <v>416</v>
      </c>
      <c r="N311" s="116">
        <v>686.5</v>
      </c>
      <c r="O311" s="116">
        <v>325.83333333333331</v>
      </c>
      <c r="P311" s="116">
        <v>673.25</v>
      </c>
      <c r="Q311" s="116">
        <v>334.75</v>
      </c>
      <c r="R311" s="119">
        <v>32</v>
      </c>
      <c r="S311" s="119">
        <v>16</v>
      </c>
      <c r="T311" s="119">
        <v>8</v>
      </c>
      <c r="U311" s="119">
        <v>2</v>
      </c>
      <c r="V311" s="119">
        <v>6</v>
      </c>
      <c r="W311" s="119">
        <v>8</v>
      </c>
      <c r="X311" s="119">
        <v>16</v>
      </c>
      <c r="Y311" s="119">
        <v>166</v>
      </c>
      <c r="Z311" s="119">
        <v>128</v>
      </c>
      <c r="AA311" s="119">
        <v>74</v>
      </c>
      <c r="AB311" s="119">
        <v>23</v>
      </c>
      <c r="AC311" s="119">
        <v>51</v>
      </c>
      <c r="AD311" s="119">
        <v>54</v>
      </c>
      <c r="AE311" s="119">
        <v>38</v>
      </c>
      <c r="AF311" s="128">
        <v>1</v>
      </c>
      <c r="AG311" s="128">
        <v>0.77108433734939763</v>
      </c>
      <c r="AH311" s="128">
        <v>0.44578313253012047</v>
      </c>
      <c r="AI311" s="128">
        <v>0.13855421686746988</v>
      </c>
      <c r="AJ311" s="128">
        <v>0.30722891566265059</v>
      </c>
      <c r="AK311" s="128">
        <v>0.3253012048192771</v>
      </c>
      <c r="AL311" s="128">
        <v>0.2289156626506024</v>
      </c>
      <c r="AM311" s="122">
        <v>14.07</v>
      </c>
      <c r="AN311" s="122">
        <v>8.7140000000000004</v>
      </c>
      <c r="AO311" s="122">
        <v>3.3279999999999998</v>
      </c>
      <c r="AP311" s="122">
        <v>1.373</v>
      </c>
      <c r="AQ311" s="122">
        <v>1.9550000000000001</v>
      </c>
      <c r="AR311" s="122">
        <v>5.3860000000000001</v>
      </c>
      <c r="AS311" s="122">
        <v>5.3559999999999999</v>
      </c>
      <c r="AT311" s="128">
        <v>1</v>
      </c>
      <c r="AU311" s="128">
        <v>0.61933191186922532</v>
      </c>
      <c r="AV311" s="128">
        <v>0.23653162757640367</v>
      </c>
      <c r="AW311" s="128">
        <v>9.7583511016346838E-2</v>
      </c>
      <c r="AX311" s="128">
        <v>0.13894811656005687</v>
      </c>
      <c r="AY311" s="128">
        <v>0.38280028429282159</v>
      </c>
      <c r="AZ311" s="128">
        <v>0.38066808813077468</v>
      </c>
      <c r="BA311" s="116">
        <v>84.759036144578317</v>
      </c>
      <c r="BB311" s="116">
        <v>68.078125</v>
      </c>
      <c r="BC311" s="116">
        <v>44.972972972972975</v>
      </c>
      <c r="BD311" s="116">
        <v>59.695652173913047</v>
      </c>
      <c r="BE311" s="116">
        <v>38.333333333333336</v>
      </c>
      <c r="BF311" s="116">
        <v>99.740740740740748</v>
      </c>
      <c r="BG311" s="116">
        <v>140.94736842105263</v>
      </c>
    </row>
    <row r="312" spans="1:59" x14ac:dyDescent="0.45">
      <c r="A312" s="3" t="s">
        <v>217</v>
      </c>
      <c r="B312" s="3" t="s">
        <v>189</v>
      </c>
      <c r="C312" s="3" t="s">
        <v>523</v>
      </c>
      <c r="D312" s="114">
        <v>2.3333333333333335</v>
      </c>
      <c r="E312" s="114">
        <v>3</v>
      </c>
      <c r="F312" s="114">
        <v>3</v>
      </c>
      <c r="G312" s="114" t="s">
        <v>220</v>
      </c>
      <c r="H312" s="114">
        <v>3</v>
      </c>
      <c r="I312" s="114" t="s">
        <v>220</v>
      </c>
      <c r="J312" s="114">
        <v>2</v>
      </c>
      <c r="K312" s="117">
        <v>295.33333333333331</v>
      </c>
      <c r="L312" s="117">
        <v>254</v>
      </c>
      <c r="M312" s="117">
        <v>254</v>
      </c>
      <c r="N312" s="117" t="s">
        <v>220</v>
      </c>
      <c r="O312" s="117">
        <v>254</v>
      </c>
      <c r="P312" s="117" t="s">
        <v>220</v>
      </c>
      <c r="Q312" s="117">
        <v>316</v>
      </c>
      <c r="R312" s="120">
        <v>3</v>
      </c>
      <c r="S312" s="120">
        <v>1</v>
      </c>
      <c r="T312" s="120">
        <v>1</v>
      </c>
      <c r="U312" s="120">
        <v>0</v>
      </c>
      <c r="V312" s="120">
        <v>1</v>
      </c>
      <c r="W312" s="120">
        <v>0</v>
      </c>
      <c r="X312" s="120">
        <v>2</v>
      </c>
      <c r="Y312" s="120">
        <v>7</v>
      </c>
      <c r="Z312" s="120">
        <v>3</v>
      </c>
      <c r="AA312" s="120">
        <v>3</v>
      </c>
      <c r="AB312" s="120">
        <v>0</v>
      </c>
      <c r="AC312" s="120">
        <v>3</v>
      </c>
      <c r="AD312" s="120">
        <v>0</v>
      </c>
      <c r="AE312" s="120">
        <v>4</v>
      </c>
      <c r="AF312" s="129">
        <v>1</v>
      </c>
      <c r="AG312" s="129">
        <v>0.42857142857142855</v>
      </c>
      <c r="AH312" s="129">
        <v>0.42857142857142855</v>
      </c>
      <c r="AI312" s="129">
        <v>0</v>
      </c>
      <c r="AJ312" s="129">
        <v>0.42857142857142855</v>
      </c>
      <c r="AK312" s="129">
        <v>0</v>
      </c>
      <c r="AL312" s="129">
        <v>0.5714285714285714</v>
      </c>
      <c r="AM312" s="123">
        <v>0.88600000000000001</v>
      </c>
      <c r="AN312" s="123">
        <v>0.254</v>
      </c>
      <c r="AO312" s="123">
        <v>0.254</v>
      </c>
      <c r="AP312" s="123">
        <v>0</v>
      </c>
      <c r="AQ312" s="123">
        <v>0.254</v>
      </c>
      <c r="AR312" s="123">
        <v>0</v>
      </c>
      <c r="AS312" s="123">
        <v>0.63200000000000001</v>
      </c>
      <c r="AT312" s="129">
        <v>1</v>
      </c>
      <c r="AU312" s="129">
        <v>0.28668171557562078</v>
      </c>
      <c r="AV312" s="129">
        <v>0.28668171557562078</v>
      </c>
      <c r="AW312" s="129">
        <v>0</v>
      </c>
      <c r="AX312" s="129">
        <v>0.28668171557562078</v>
      </c>
      <c r="AY312" s="129">
        <v>0</v>
      </c>
      <c r="AZ312" s="129">
        <v>0.71331828442437928</v>
      </c>
      <c r="BA312" s="117">
        <v>126.57142857142857</v>
      </c>
      <c r="BB312" s="117">
        <v>84.666666666666671</v>
      </c>
      <c r="BC312" s="117">
        <v>84.666666666666671</v>
      </c>
      <c r="BD312" s="117" t="s">
        <v>220</v>
      </c>
      <c r="BE312" s="117">
        <v>84.666666666666671</v>
      </c>
      <c r="BF312" s="117" t="s">
        <v>220</v>
      </c>
      <c r="BG312" s="117">
        <v>158</v>
      </c>
    </row>
    <row r="313" spans="1:59" x14ac:dyDescent="0.45">
      <c r="A313" s="3" t="s">
        <v>217</v>
      </c>
      <c r="B313" s="3" t="s">
        <v>189</v>
      </c>
      <c r="C313" s="3" t="s">
        <v>524</v>
      </c>
      <c r="D313" s="114">
        <v>5.2222222222222223</v>
      </c>
      <c r="E313" s="114">
        <v>7.8</v>
      </c>
      <c r="F313" s="114">
        <v>11</v>
      </c>
      <c r="G313" s="114">
        <v>11</v>
      </c>
      <c r="H313" s="114" t="s">
        <v>220</v>
      </c>
      <c r="I313" s="114">
        <v>7</v>
      </c>
      <c r="J313" s="114">
        <v>2</v>
      </c>
      <c r="K313" s="117">
        <v>557.88888888888891</v>
      </c>
      <c r="L313" s="117">
        <v>851</v>
      </c>
      <c r="M313" s="117">
        <v>880</v>
      </c>
      <c r="N313" s="117">
        <v>880</v>
      </c>
      <c r="O313" s="117" t="s">
        <v>220</v>
      </c>
      <c r="P313" s="117">
        <v>843.75</v>
      </c>
      <c r="Q313" s="117">
        <v>191.5</v>
      </c>
      <c r="R313" s="120">
        <v>9</v>
      </c>
      <c r="S313" s="120">
        <v>5</v>
      </c>
      <c r="T313" s="120">
        <v>1</v>
      </c>
      <c r="U313" s="120">
        <v>1</v>
      </c>
      <c r="V313" s="120">
        <v>0</v>
      </c>
      <c r="W313" s="120">
        <v>4</v>
      </c>
      <c r="X313" s="120">
        <v>4</v>
      </c>
      <c r="Y313" s="120">
        <v>47</v>
      </c>
      <c r="Z313" s="120">
        <v>39</v>
      </c>
      <c r="AA313" s="120">
        <v>11</v>
      </c>
      <c r="AB313" s="120">
        <v>11</v>
      </c>
      <c r="AC313" s="120">
        <v>0</v>
      </c>
      <c r="AD313" s="120">
        <v>28</v>
      </c>
      <c r="AE313" s="120">
        <v>8</v>
      </c>
      <c r="AF313" s="129">
        <v>1</v>
      </c>
      <c r="AG313" s="129">
        <v>0.82978723404255317</v>
      </c>
      <c r="AH313" s="129">
        <v>0.23404255319148937</v>
      </c>
      <c r="AI313" s="129">
        <v>0.23404255319148937</v>
      </c>
      <c r="AJ313" s="129">
        <v>0</v>
      </c>
      <c r="AK313" s="129">
        <v>0.5957446808510638</v>
      </c>
      <c r="AL313" s="129">
        <v>0.1702127659574468</v>
      </c>
      <c r="AM313" s="123">
        <v>5.0209999999999999</v>
      </c>
      <c r="AN313" s="123">
        <v>4.2549999999999999</v>
      </c>
      <c r="AO313" s="123">
        <v>0.88</v>
      </c>
      <c r="AP313" s="123">
        <v>0.88</v>
      </c>
      <c r="AQ313" s="123">
        <v>0</v>
      </c>
      <c r="AR313" s="123">
        <v>3.375</v>
      </c>
      <c r="AS313" s="123">
        <v>0.76600000000000001</v>
      </c>
      <c r="AT313" s="129">
        <v>1</v>
      </c>
      <c r="AU313" s="129">
        <v>0.8474407488548098</v>
      </c>
      <c r="AV313" s="129">
        <v>0.1752638916550488</v>
      </c>
      <c r="AW313" s="129">
        <v>0.1752638916550488</v>
      </c>
      <c r="AX313" s="129">
        <v>0</v>
      </c>
      <c r="AY313" s="129">
        <v>0.67217685719976106</v>
      </c>
      <c r="AZ313" s="129">
        <v>0.1525592511451902</v>
      </c>
      <c r="BA313" s="117">
        <v>106.82978723404256</v>
      </c>
      <c r="BB313" s="117">
        <v>109.1025641025641</v>
      </c>
      <c r="BC313" s="117">
        <v>80</v>
      </c>
      <c r="BD313" s="117">
        <v>80</v>
      </c>
      <c r="BE313" s="117" t="s">
        <v>220</v>
      </c>
      <c r="BF313" s="117">
        <v>120.53571428571429</v>
      </c>
      <c r="BG313" s="117">
        <v>95.75</v>
      </c>
    </row>
    <row r="314" spans="1:59" x14ac:dyDescent="0.45">
      <c r="A314" s="3" t="s">
        <v>217</v>
      </c>
      <c r="B314" s="3" t="s">
        <v>189</v>
      </c>
      <c r="C314" s="3" t="s">
        <v>525</v>
      </c>
      <c r="D314" s="114">
        <v>5.9411764705882355</v>
      </c>
      <c r="E314" s="114">
        <v>9.625</v>
      </c>
      <c r="F314" s="114">
        <v>12.75</v>
      </c>
      <c r="G314" s="114">
        <v>12</v>
      </c>
      <c r="H314" s="114">
        <v>13</v>
      </c>
      <c r="I314" s="114">
        <v>6.5</v>
      </c>
      <c r="J314" s="114">
        <v>2.6666666666666665</v>
      </c>
      <c r="K314" s="117">
        <v>425.88235294117646</v>
      </c>
      <c r="L314" s="117">
        <v>440.25000000000006</v>
      </c>
      <c r="M314" s="117">
        <v>377.75000000000006</v>
      </c>
      <c r="N314" s="117">
        <v>493</v>
      </c>
      <c r="O314" s="117">
        <v>339.33333333333331</v>
      </c>
      <c r="P314" s="117">
        <v>502.75000000000006</v>
      </c>
      <c r="Q314" s="117">
        <v>413.11111111111109</v>
      </c>
      <c r="R314" s="120">
        <v>17</v>
      </c>
      <c r="S314" s="120">
        <v>8</v>
      </c>
      <c r="T314" s="120">
        <v>4</v>
      </c>
      <c r="U314" s="120">
        <v>1</v>
      </c>
      <c r="V314" s="120">
        <v>3</v>
      </c>
      <c r="W314" s="120">
        <v>4</v>
      </c>
      <c r="X314" s="120">
        <v>9</v>
      </c>
      <c r="Y314" s="120">
        <v>101</v>
      </c>
      <c r="Z314" s="120">
        <v>77</v>
      </c>
      <c r="AA314" s="120">
        <v>51</v>
      </c>
      <c r="AB314" s="120">
        <v>12</v>
      </c>
      <c r="AC314" s="120">
        <v>39</v>
      </c>
      <c r="AD314" s="120">
        <v>26</v>
      </c>
      <c r="AE314" s="120">
        <v>24</v>
      </c>
      <c r="AF314" s="129">
        <v>1</v>
      </c>
      <c r="AG314" s="129">
        <v>0.76237623762376239</v>
      </c>
      <c r="AH314" s="129">
        <v>0.50495049504950495</v>
      </c>
      <c r="AI314" s="129">
        <v>0.11881188118811881</v>
      </c>
      <c r="AJ314" s="129">
        <v>0.38613861386138615</v>
      </c>
      <c r="AK314" s="129">
        <v>0.25742574257425743</v>
      </c>
      <c r="AL314" s="129">
        <v>0.23762376237623761</v>
      </c>
      <c r="AM314" s="123">
        <v>7.24</v>
      </c>
      <c r="AN314" s="123">
        <v>3.5220000000000002</v>
      </c>
      <c r="AO314" s="123">
        <v>1.5110000000000001</v>
      </c>
      <c r="AP314" s="123">
        <v>0.49299999999999999</v>
      </c>
      <c r="AQ314" s="123">
        <v>1.018</v>
      </c>
      <c r="AR314" s="123">
        <v>2.0110000000000001</v>
      </c>
      <c r="AS314" s="123">
        <v>3.718</v>
      </c>
      <c r="AT314" s="129">
        <v>1</v>
      </c>
      <c r="AU314" s="129">
        <v>0.4864640883977901</v>
      </c>
      <c r="AV314" s="129">
        <v>0.20870165745856353</v>
      </c>
      <c r="AW314" s="129">
        <v>6.8093922651933703E-2</v>
      </c>
      <c r="AX314" s="129">
        <v>0.14060773480662983</v>
      </c>
      <c r="AY314" s="129">
        <v>0.27776243093922653</v>
      </c>
      <c r="AZ314" s="129">
        <v>0.5135359116022099</v>
      </c>
      <c r="BA314" s="117">
        <v>71.683168316831683</v>
      </c>
      <c r="BB314" s="117">
        <v>45.740259740259745</v>
      </c>
      <c r="BC314" s="117">
        <v>29.627450980392162</v>
      </c>
      <c r="BD314" s="117">
        <v>41.083333333333336</v>
      </c>
      <c r="BE314" s="117">
        <v>26.102564102564102</v>
      </c>
      <c r="BF314" s="117">
        <v>77.346153846153854</v>
      </c>
      <c r="BG314" s="117">
        <v>154.91666666666666</v>
      </c>
    </row>
    <row r="315" spans="1:59" x14ac:dyDescent="0.45">
      <c r="A315" s="3" t="s">
        <v>217</v>
      </c>
      <c r="B315" s="3" t="s">
        <v>189</v>
      </c>
      <c r="C315" s="3" t="s">
        <v>526</v>
      </c>
      <c r="D315" s="114">
        <v>3</v>
      </c>
      <c r="E315" s="114">
        <v>4</v>
      </c>
      <c r="F315" s="114">
        <v>4</v>
      </c>
      <c r="G315" s="114" t="s">
        <v>220</v>
      </c>
      <c r="H315" s="114">
        <v>4</v>
      </c>
      <c r="I315" s="114" t="s">
        <v>220</v>
      </c>
      <c r="J315" s="114">
        <v>2</v>
      </c>
      <c r="K315" s="117">
        <v>228.99999999999997</v>
      </c>
      <c r="L315" s="117">
        <v>218</v>
      </c>
      <c r="M315" s="117">
        <v>218</v>
      </c>
      <c r="N315" s="117" t="s">
        <v>220</v>
      </c>
      <c r="O315" s="117">
        <v>218</v>
      </c>
      <c r="P315" s="117" t="s">
        <v>220</v>
      </c>
      <c r="Q315" s="117">
        <v>240</v>
      </c>
      <c r="R315" s="120">
        <v>2</v>
      </c>
      <c r="S315" s="120">
        <v>1</v>
      </c>
      <c r="T315" s="120">
        <v>1</v>
      </c>
      <c r="U315" s="120">
        <v>0</v>
      </c>
      <c r="V315" s="120">
        <v>1</v>
      </c>
      <c r="W315" s="120">
        <v>0</v>
      </c>
      <c r="X315" s="120">
        <v>1</v>
      </c>
      <c r="Y315" s="120">
        <v>6</v>
      </c>
      <c r="Z315" s="120">
        <v>4</v>
      </c>
      <c r="AA315" s="120">
        <v>4</v>
      </c>
      <c r="AB315" s="120">
        <v>0</v>
      </c>
      <c r="AC315" s="120">
        <v>4</v>
      </c>
      <c r="AD315" s="120">
        <v>0</v>
      </c>
      <c r="AE315" s="120">
        <v>2</v>
      </c>
      <c r="AF315" s="129">
        <v>1</v>
      </c>
      <c r="AG315" s="129">
        <v>0.66666666666666663</v>
      </c>
      <c r="AH315" s="129">
        <v>0.66666666666666663</v>
      </c>
      <c r="AI315" s="129">
        <v>0</v>
      </c>
      <c r="AJ315" s="129">
        <v>0.66666666666666663</v>
      </c>
      <c r="AK315" s="129">
        <v>0</v>
      </c>
      <c r="AL315" s="129">
        <v>0.33333333333333331</v>
      </c>
      <c r="AM315" s="123">
        <v>0.45799999999999996</v>
      </c>
      <c r="AN315" s="123">
        <v>0.218</v>
      </c>
      <c r="AO315" s="123">
        <v>0.218</v>
      </c>
      <c r="AP315" s="123">
        <v>0</v>
      </c>
      <c r="AQ315" s="123">
        <v>0.218</v>
      </c>
      <c r="AR315" s="123">
        <v>0</v>
      </c>
      <c r="AS315" s="123">
        <v>0.24</v>
      </c>
      <c r="AT315" s="129">
        <v>1</v>
      </c>
      <c r="AU315" s="129">
        <v>0.47598253275109176</v>
      </c>
      <c r="AV315" s="129">
        <v>0.47598253275109176</v>
      </c>
      <c r="AW315" s="129">
        <v>0</v>
      </c>
      <c r="AX315" s="129">
        <v>0.47598253275109176</v>
      </c>
      <c r="AY315" s="129">
        <v>0</v>
      </c>
      <c r="AZ315" s="129">
        <v>0.5240174672489083</v>
      </c>
      <c r="BA315" s="117">
        <v>76.333333333333329</v>
      </c>
      <c r="BB315" s="117">
        <v>54.5</v>
      </c>
      <c r="BC315" s="117">
        <v>54.5</v>
      </c>
      <c r="BD315" s="117" t="s">
        <v>220</v>
      </c>
      <c r="BE315" s="117">
        <v>54.5</v>
      </c>
      <c r="BF315" s="117" t="s">
        <v>220</v>
      </c>
      <c r="BG315" s="117">
        <v>120</v>
      </c>
    </row>
    <row r="316" spans="1:59" x14ac:dyDescent="0.45">
      <c r="A316" s="3" t="s">
        <v>217</v>
      </c>
      <c r="B316" s="3" t="s">
        <v>189</v>
      </c>
      <c r="C316" s="3" t="s">
        <v>527</v>
      </c>
      <c r="D316" s="114">
        <v>5</v>
      </c>
      <c r="E316" s="114">
        <v>5</v>
      </c>
      <c r="F316" s="114">
        <v>5</v>
      </c>
      <c r="G316" s="114" t="s">
        <v>220</v>
      </c>
      <c r="H316" s="114">
        <v>5</v>
      </c>
      <c r="I316" s="114" t="s">
        <v>220</v>
      </c>
      <c r="J316" s="114" t="s">
        <v>220</v>
      </c>
      <c r="K316" s="117">
        <v>465</v>
      </c>
      <c r="L316" s="117">
        <v>465</v>
      </c>
      <c r="M316" s="117">
        <v>465</v>
      </c>
      <c r="N316" s="117" t="s">
        <v>220</v>
      </c>
      <c r="O316" s="117">
        <v>465</v>
      </c>
      <c r="P316" s="117" t="s">
        <v>220</v>
      </c>
      <c r="Q316" s="117" t="s">
        <v>220</v>
      </c>
      <c r="R316" s="120">
        <v>1</v>
      </c>
      <c r="S316" s="120">
        <v>1</v>
      </c>
      <c r="T316" s="120">
        <v>1</v>
      </c>
      <c r="U316" s="120">
        <v>0</v>
      </c>
      <c r="V316" s="120">
        <v>1</v>
      </c>
      <c r="W316" s="120">
        <v>0</v>
      </c>
      <c r="X316" s="120">
        <v>0</v>
      </c>
      <c r="Y316" s="120">
        <v>5</v>
      </c>
      <c r="Z316" s="120">
        <v>5</v>
      </c>
      <c r="AA316" s="120">
        <v>5</v>
      </c>
      <c r="AB316" s="120">
        <v>0</v>
      </c>
      <c r="AC316" s="120">
        <v>5</v>
      </c>
      <c r="AD316" s="120">
        <v>0</v>
      </c>
      <c r="AE316" s="120">
        <v>0</v>
      </c>
      <c r="AF316" s="129">
        <v>1</v>
      </c>
      <c r="AG316" s="129">
        <v>1</v>
      </c>
      <c r="AH316" s="129">
        <v>1</v>
      </c>
      <c r="AI316" s="129">
        <v>0</v>
      </c>
      <c r="AJ316" s="129">
        <v>1</v>
      </c>
      <c r="AK316" s="129">
        <v>0</v>
      </c>
      <c r="AL316" s="129">
        <v>0</v>
      </c>
      <c r="AM316" s="123">
        <v>0.46500000000000002</v>
      </c>
      <c r="AN316" s="123">
        <v>0.46500000000000002</v>
      </c>
      <c r="AO316" s="123">
        <v>0.46500000000000002</v>
      </c>
      <c r="AP316" s="123">
        <v>0</v>
      </c>
      <c r="AQ316" s="123">
        <v>0.46500000000000002</v>
      </c>
      <c r="AR316" s="123">
        <v>0</v>
      </c>
      <c r="AS316" s="123">
        <v>0</v>
      </c>
      <c r="AT316" s="129">
        <v>1</v>
      </c>
      <c r="AU316" s="129">
        <v>1</v>
      </c>
      <c r="AV316" s="129">
        <v>1</v>
      </c>
      <c r="AW316" s="129">
        <v>0</v>
      </c>
      <c r="AX316" s="129">
        <v>1</v>
      </c>
      <c r="AY316" s="129">
        <v>0</v>
      </c>
      <c r="AZ316" s="129">
        <v>0</v>
      </c>
      <c r="BA316" s="117">
        <v>93</v>
      </c>
      <c r="BB316" s="117">
        <v>93</v>
      </c>
      <c r="BC316" s="117">
        <v>93</v>
      </c>
      <c r="BD316" s="117" t="s">
        <v>220</v>
      </c>
      <c r="BE316" s="117">
        <v>93</v>
      </c>
      <c r="BF316" s="117" t="s">
        <v>220</v>
      </c>
      <c r="BG316" s="117" t="s">
        <v>220</v>
      </c>
    </row>
  </sheetData>
  <autoFilter ref="A5:BG316" xr:uid="{00000000-0001-0000-0700-000000000000}"/>
  <mergeCells count="48">
    <mergeCell ref="AT4:AT5"/>
    <mergeCell ref="AU4:AU5"/>
    <mergeCell ref="AV4:AX4"/>
    <mergeCell ref="AY4:AY5"/>
    <mergeCell ref="BG4:BG5"/>
    <mergeCell ref="AZ4:AZ5"/>
    <mergeCell ref="BA4:BA5"/>
    <mergeCell ref="BB4:BB5"/>
    <mergeCell ref="BC4:BE4"/>
    <mergeCell ref="BF4:BF5"/>
    <mergeCell ref="AM4:AM5"/>
    <mergeCell ref="AN4:AN5"/>
    <mergeCell ref="AO4:AQ4"/>
    <mergeCell ref="AR4:AR5"/>
    <mergeCell ref="AS4:AS5"/>
    <mergeCell ref="AF4:AF5"/>
    <mergeCell ref="AG4:AG5"/>
    <mergeCell ref="AH4:AJ4"/>
    <mergeCell ref="AK4:AK5"/>
    <mergeCell ref="AL4:AL5"/>
    <mergeCell ref="Y4:Y5"/>
    <mergeCell ref="Z4:Z5"/>
    <mergeCell ref="AA4:AC4"/>
    <mergeCell ref="AD4:AD5"/>
    <mergeCell ref="AE4:AE5"/>
    <mergeCell ref="R4:R5"/>
    <mergeCell ref="S4:S5"/>
    <mergeCell ref="T4:V4"/>
    <mergeCell ref="W4:W5"/>
    <mergeCell ref="X4:X5"/>
    <mergeCell ref="K4:K5"/>
    <mergeCell ref="L4:L5"/>
    <mergeCell ref="M4:O4"/>
    <mergeCell ref="P4:P5"/>
    <mergeCell ref="Q4:Q5"/>
    <mergeCell ref="D4:D5"/>
    <mergeCell ref="E4:E5"/>
    <mergeCell ref="F4:H4"/>
    <mergeCell ref="I4:I5"/>
    <mergeCell ref="D3:J3"/>
    <mergeCell ref="J4:J5"/>
    <mergeCell ref="AT3:AZ3"/>
    <mergeCell ref="BA3:BG3"/>
    <mergeCell ref="K3:Q3"/>
    <mergeCell ref="R3:X3"/>
    <mergeCell ref="Y3:AE3"/>
    <mergeCell ref="AF3:AL3"/>
    <mergeCell ref="AM3:AS3"/>
  </mergeCells>
  <phoneticPr fontId="7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0CA6F-1A7B-403F-96D4-7B131FF0DE65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ae0b9f2f-9f6e-447f-a968-a6c8993a7985"/>
    <ds:schemaRef ds:uri="http://schemas.openxmlformats.org/package/2006/metadata/core-properties"/>
    <ds:schemaRef ds:uri="http://schemas.microsoft.com/office/infopath/2007/PartnerControls"/>
    <ds:schemaRef ds:uri="85e6e18b-26c1-4122-9e79-e6c53ac26d5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06136D-AA45-46FC-A645-C5E45AA3D1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BF69-BEB7-48F2-B545-FBC4B6841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内容説明</vt:lpstr>
      <vt:lpstr>グラフ２（二次医療圏）（非表示）</vt:lpstr>
      <vt:lpstr>グラフ描画用シート</vt:lpstr>
      <vt:lpstr>1-1分娩取扱医師偏在指標</vt:lpstr>
      <vt:lpstr>1-2分娩取扱医師数</vt:lpstr>
      <vt:lpstr>1-3労働時間調整係数</vt:lpstr>
      <vt:lpstr>1-4分娩件数</vt:lpstr>
      <vt:lpstr>2分娩取扱い医療施設の状況</vt:lpstr>
      <vt:lpstr>'1-1分娩取扱医師偏在指標'!Print_Area</vt:lpstr>
      <vt:lpstr>'グラフ２（二次医療圏）（非表示）'!Print_Area</vt:lpstr>
      <vt:lpstr>グラフ描画用シート!Print_Area</vt:lpstr>
      <vt:lpstr>内容説明!Print_Area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